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 codeName="{4D1C537B-E38A-612A-F078-A93A15B4B7F4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Sites\cfrofro2\technique\telechargement\"/>
    </mc:Choice>
  </mc:AlternateContent>
  <xr:revisionPtr revIDLastSave="0" documentId="13_ncr:1_{095C10AD-59FF-4F5F-B7C5-636DCAD0854D}" xr6:coauthVersionLast="45" xr6:coauthVersionMax="45" xr10:uidLastSave="{00000000-0000-0000-0000-000000000000}"/>
  <bookViews>
    <workbookView showSheetTabs="0" xWindow="-120" yWindow="-120" windowWidth="29040" windowHeight="15840" xr2:uid="{00000000-000D-0000-FFFF-FFFF00000000}"/>
  </bookViews>
  <sheets>
    <sheet name="Données" sheetId="7" r:id="rId1"/>
    <sheet name="Calculs" sheetId="6" state="veryHidden" r:id="rId2"/>
    <sheet name="Table Paliers" sheetId="1" state="veryHidden" r:id="rId3"/>
    <sheet name="Azote Résiduel" sheetId="2" state="veryHidden" r:id="rId4"/>
    <sheet name="Majoration" sheetId="3" state="veryHidden" r:id="rId5"/>
    <sheet name="Oxygene" sheetId="5" state="veryHidden" r:id="rId6"/>
    <sheet name="Remontée" sheetId="4" state="veryHidden" r:id="rId7"/>
  </sheets>
  <definedNames>
    <definedName name="_Dur1">Calculs!$C$8</definedName>
    <definedName name="_Dur2">Calculs!$C$17</definedName>
    <definedName name="_Nit1">Calculs!$G$23</definedName>
    <definedName name="_Nit2">Calculs!$G$24</definedName>
    <definedName name="Conso1">Calculs!$K$6</definedName>
    <definedName name="Conso2">Calculs!$L$19</definedName>
    <definedName name="DurC1">Calculs!$C$11</definedName>
    <definedName name="DurC2">Calculs!$C$20</definedName>
    <definedName name="HeureDeb1">Calculs!$D$8</definedName>
    <definedName name="HeureDeb2">Calculs!$D$17</definedName>
    <definedName name="HeureSortie1">Calculs!$I$8</definedName>
    <definedName name="Intervalle">Calculs!$G$17</definedName>
    <definedName name="Majoration">Majoration!$G$7</definedName>
    <definedName name="Nitrox1">Calculs!$F$23</definedName>
    <definedName name="Nitrox2">Calculs!$F$24</definedName>
    <definedName name="Pres_Bloc_1">Calculs!$K$8</definedName>
    <definedName name="Pres_Bloc_2">Calculs!$N$16</definedName>
    <definedName name="Pres_Fin_1">Calculs!$L$11</definedName>
    <definedName name="Pres_Fin_2">Calculs!$O$19</definedName>
    <definedName name="pression">Calculs!$B$30:$B$329</definedName>
    <definedName name="ProEqui1">Calculs!$J$23</definedName>
    <definedName name="ProEqui2">Calculs!$J$24</definedName>
    <definedName name="Prof1">Calculs!$B$8</definedName>
    <definedName name="Prof2">Calculs!$B$20</definedName>
    <definedName name="ProfC1">Calculs!$B$11</definedName>
    <definedName name="ProfC2">Calculs!$B$20</definedName>
    <definedName name="ProfIni1">Données!$C$12</definedName>
    <definedName name="ProfIni2">Données!$G$10</definedName>
    <definedName name="ProMax1">Calculs!$K$23</definedName>
    <definedName name="ProMax2">Calculs!$K$24</definedName>
    <definedName name="TypePlongee">'Azote Résiduel'!$J$7</definedName>
    <definedName name="Vol_Bloc_1">Calculs!$J$8</definedName>
    <definedName name="Vol_Bloc_2">Calculs!$M$16</definedName>
    <definedName name="volume">Calculs!$C$30:$C$93</definedName>
    <definedName name="Z_36B51A6A_3DA4_11D6_9942_000000000000_.wvu.Cols" localSheetId="0" hidden="1">Données!#REF!</definedName>
    <definedName name="Z_36B51A6A_3DA4_11D6_9942_000000000000_.wvu.PrintArea" localSheetId="2" hidden="1">'Table Paliers'!$A$321:$J$383</definedName>
    <definedName name="_xlnm.Print_Area" localSheetId="2">'Table Paliers'!$A$321:$J$383</definedName>
  </definedNames>
  <calcPr calcId="181029"/>
  <customWorkbookViews>
    <customWorkbookView name="Christian FROELIGER - Affichage personnalisé" guid="{36B51A6A-3DA4-11D6-9942-000000000000}" mergeInterval="0" personalView="1" maximized="1" windowWidth="1396" windowHeight="876" activeSheetId="7"/>
  </customWorkbookViews>
</workbook>
</file>

<file path=xl/calcChain.xml><?xml version="1.0" encoding="utf-8"?>
<calcChain xmlns="http://schemas.openxmlformats.org/spreadsheetml/2006/main">
  <c r="H23" i="6" l="1"/>
  <c r="I23" i="6"/>
  <c r="C8" i="6"/>
  <c r="E8" i="6" s="1"/>
  <c r="C18" i="7" s="1"/>
  <c r="D8" i="6"/>
  <c r="D17" i="6"/>
  <c r="I24" i="6"/>
  <c r="H24" i="6"/>
  <c r="M16" i="6"/>
  <c r="N16" i="6"/>
  <c r="C17" i="6"/>
  <c r="K24" i="6"/>
  <c r="E9" i="7" s="1"/>
  <c r="K23" i="6"/>
  <c r="C9" i="7" s="1"/>
  <c r="G24" i="6"/>
  <c r="E7" i="7" s="1"/>
  <c r="G23" i="6"/>
  <c r="C7" i="7" s="1"/>
  <c r="E13" i="7"/>
  <c r="I11" i="7"/>
  <c r="K8" i="6"/>
  <c r="J8" i="6"/>
  <c r="L8" i="6" l="1"/>
  <c r="J24" i="6"/>
  <c r="E8" i="7" s="1"/>
  <c r="B17" i="6"/>
  <c r="O16" i="6"/>
  <c r="J23" i="6"/>
  <c r="C8" i="7" s="1"/>
  <c r="H17" i="6" l="1"/>
  <c r="G18" i="7" s="1"/>
  <c r="B8" i="6"/>
  <c r="B11" i="6" s="1"/>
  <c r="C7" i="4" s="1"/>
  <c r="C20" i="7" l="1"/>
  <c r="C12" i="6"/>
  <c r="J10" i="6" s="1"/>
  <c r="M7" i="1"/>
  <c r="M9" i="1" l="1"/>
  <c r="N8" i="1" s="1"/>
  <c r="N9" i="1" s="1"/>
  <c r="N10" i="1" s="1"/>
  <c r="N11" i="1" s="1"/>
  <c r="N12" i="1" s="1"/>
  <c r="N13" i="1" s="1"/>
  <c r="O7" i="1"/>
  <c r="O12" i="1" l="1"/>
  <c r="N14" i="1"/>
  <c r="O13" i="1"/>
  <c r="O11" i="1"/>
  <c r="O8" i="1"/>
  <c r="O10" i="1"/>
  <c r="O9" i="1"/>
  <c r="N15" i="1" l="1"/>
  <c r="O14" i="1"/>
  <c r="N16" i="1" l="1"/>
  <c r="O15" i="1"/>
  <c r="N17" i="1" l="1"/>
  <c r="O16" i="1"/>
  <c r="N18" i="1" l="1"/>
  <c r="O17" i="1"/>
  <c r="N19" i="1" l="1"/>
  <c r="O18" i="1"/>
  <c r="N20" i="1" l="1"/>
  <c r="O19" i="1"/>
  <c r="N21" i="1" l="1"/>
  <c r="O20" i="1"/>
  <c r="N22" i="1" l="1"/>
  <c r="O21" i="1"/>
  <c r="N23" i="1" l="1"/>
  <c r="O22" i="1"/>
  <c r="N24" i="1" l="1"/>
  <c r="O23" i="1"/>
  <c r="N25" i="1" l="1"/>
  <c r="O24" i="1"/>
  <c r="N26" i="1" l="1"/>
  <c r="O25" i="1"/>
  <c r="N27" i="1" l="1"/>
  <c r="O26" i="1"/>
  <c r="N28" i="1" l="1"/>
  <c r="O27" i="1"/>
  <c r="N29" i="1" l="1"/>
  <c r="O28" i="1"/>
  <c r="N30" i="1" l="1"/>
  <c r="O29" i="1"/>
  <c r="N31" i="1" l="1"/>
  <c r="O30" i="1"/>
  <c r="N32" i="1" l="1"/>
  <c r="O31" i="1"/>
  <c r="N33" i="1" l="1"/>
  <c r="O32" i="1"/>
  <c r="N34" i="1" l="1"/>
  <c r="O33" i="1"/>
  <c r="N35" i="1" l="1"/>
  <c r="O34" i="1"/>
  <c r="N36" i="1" l="1"/>
  <c r="O35" i="1"/>
  <c r="N37" i="1" l="1"/>
  <c r="O36" i="1"/>
  <c r="N38" i="1" l="1"/>
  <c r="O37" i="1"/>
  <c r="N39" i="1" l="1"/>
  <c r="O38" i="1"/>
  <c r="N40" i="1" l="1"/>
  <c r="O39" i="1"/>
  <c r="N41" i="1" l="1"/>
  <c r="O40" i="1"/>
  <c r="N42" i="1" l="1"/>
  <c r="O41" i="1"/>
  <c r="N43" i="1" l="1"/>
  <c r="O42" i="1"/>
  <c r="N44" i="1" l="1"/>
  <c r="O43" i="1"/>
  <c r="N45" i="1" l="1"/>
  <c r="O44" i="1"/>
  <c r="N46" i="1" l="1"/>
  <c r="O46" i="1" s="1"/>
  <c r="C11" i="6" s="1"/>
  <c r="O45" i="1"/>
  <c r="G11" i="6" l="1"/>
  <c r="F11" i="6"/>
  <c r="I11" i="6"/>
  <c r="D20" i="7"/>
  <c r="E11" i="6"/>
  <c r="D11" i="6"/>
  <c r="H11" i="6"/>
  <c r="G8" i="6" l="1"/>
  <c r="E18" i="7" s="1"/>
  <c r="C23" i="7"/>
  <c r="B7" i="4"/>
  <c r="D7" i="4" s="1"/>
  <c r="E7" i="4" s="1"/>
  <c r="F8" i="6" s="1"/>
  <c r="D12" i="6"/>
  <c r="F12" i="6"/>
  <c r="E23" i="7"/>
  <c r="E12" i="6"/>
  <c r="D23" i="7"/>
  <c r="G12" i="6"/>
  <c r="C25" i="7"/>
  <c r="D25" i="7"/>
  <c r="H12" i="6"/>
  <c r="C7" i="2"/>
  <c r="E25" i="7"/>
  <c r="D18" i="7" l="1"/>
  <c r="I12" i="6"/>
  <c r="K10" i="6" s="1"/>
  <c r="L10" i="6" s="1"/>
  <c r="K11" i="6" s="1"/>
  <c r="L11" i="6" s="1"/>
  <c r="E15" i="7" s="1"/>
  <c r="H8" i="6"/>
  <c r="I8" i="6" s="1"/>
  <c r="D20" i="6" l="1"/>
  <c r="D24" i="6" s="1"/>
  <c r="G17" i="6" s="1"/>
  <c r="E20" i="7"/>
  <c r="B20" i="6" l="1"/>
  <c r="G16" i="7"/>
  <c r="G7" i="2"/>
  <c r="C21" i="6" l="1"/>
  <c r="M18" i="6" s="1"/>
  <c r="G20" i="7"/>
  <c r="D7" i="3"/>
  <c r="C10" i="4"/>
  <c r="P7" i="1"/>
  <c r="D7" i="2"/>
  <c r="F7" i="2" s="1"/>
  <c r="I7" i="3" s="1"/>
  <c r="J7" i="2"/>
  <c r="G7" i="7" s="1"/>
  <c r="B7" i="3" l="1"/>
  <c r="G7" i="3" s="1"/>
  <c r="C24" i="6" s="1"/>
  <c r="F17" i="6" s="1"/>
  <c r="I16" i="7" s="1"/>
  <c r="R7" i="1"/>
  <c r="P9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R35" i="1" l="1"/>
  <c r="F7" i="3"/>
  <c r="H16" i="7" s="1"/>
  <c r="R28" i="1"/>
  <c r="R20" i="1"/>
  <c r="R41" i="1"/>
  <c r="R12" i="1"/>
  <c r="R40" i="1"/>
  <c r="R33" i="1"/>
  <c r="R25" i="1"/>
  <c r="R19" i="1"/>
  <c r="R9" i="1"/>
  <c r="R39" i="1"/>
  <c r="R31" i="1"/>
  <c r="R24" i="1"/>
  <c r="R17" i="1"/>
  <c r="R13" i="1"/>
  <c r="R36" i="1"/>
  <c r="R29" i="1"/>
  <c r="R23" i="1"/>
  <c r="R15" i="1"/>
  <c r="R10" i="1"/>
  <c r="R43" i="1"/>
  <c r="R37" i="1"/>
  <c r="R32" i="1"/>
  <c r="R27" i="1"/>
  <c r="R21" i="1"/>
  <c r="R16" i="1"/>
  <c r="R11" i="1"/>
  <c r="B24" i="6"/>
  <c r="E17" i="6" s="1"/>
  <c r="Q45" i="1"/>
  <c r="R44" i="1"/>
  <c r="R42" i="1"/>
  <c r="R38" i="1"/>
  <c r="R34" i="1"/>
  <c r="R30" i="1"/>
  <c r="R26" i="1"/>
  <c r="R22" i="1"/>
  <c r="R18" i="1"/>
  <c r="R8" i="1"/>
  <c r="R14" i="1"/>
  <c r="R45" i="1" l="1"/>
  <c r="Q46" i="1"/>
  <c r="R46" i="1" s="1"/>
  <c r="C20" i="6" s="1"/>
  <c r="J20" i="6" s="1"/>
  <c r="K20" i="6" l="1"/>
  <c r="I25" i="7" s="1"/>
  <c r="F20" i="6"/>
  <c r="G23" i="7" s="1"/>
  <c r="H20" i="7"/>
  <c r="H20" i="6"/>
  <c r="I23" i="7" s="1"/>
  <c r="G20" i="6"/>
  <c r="H23" i="7" s="1"/>
  <c r="I20" i="6"/>
  <c r="I21" i="6" s="1"/>
  <c r="H25" i="7"/>
  <c r="J21" i="6"/>
  <c r="G25" i="7" l="1"/>
  <c r="H21" i="6"/>
  <c r="J17" i="6"/>
  <c r="I18" i="7" s="1"/>
  <c r="F21" i="6"/>
  <c r="G21" i="6"/>
  <c r="B10" i="4"/>
  <c r="D10" i="4" s="1"/>
  <c r="E10" i="4" s="1"/>
  <c r="I17" i="6" s="1"/>
  <c r="K17" i="6" l="1"/>
  <c r="L17" i="6" s="1"/>
  <c r="I20" i="7" s="1"/>
  <c r="K21" i="6"/>
  <c r="N18" i="6" s="1"/>
  <c r="O18" i="6" s="1"/>
  <c r="N19" i="6" s="1"/>
  <c r="O19" i="6" s="1"/>
  <c r="I13" i="7" s="1"/>
  <c r="H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FROELIGER</author>
  </authors>
  <commentList>
    <comment ref="G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Entrer un nombre
entier entre 6 et 65</t>
        </r>
      </text>
    </comment>
    <comment ref="H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Saisir un chiffre seul
(37 pour 37 minutes)</t>
        </r>
      </text>
    </comment>
    <comment ref="I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Séparer heures et minutes par ':'
(10:17 pour 10h17mn)</t>
        </r>
      </text>
    </comment>
    <comment ref="C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Entrer un nombre
entier entre 6 et 65</t>
        </r>
      </text>
    </comment>
    <comment ref="D1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Saisir un chiffre seul
(37 pour 37 minutes)</t>
        </r>
      </text>
    </comment>
    <comment ref="E1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Séparer heures et minutes par ':'
(10:17 pour 10h17mn)</t>
        </r>
      </text>
    </comment>
    <comment ref="G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  <comment ref="H13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  <comment ref="C1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  <comment ref="D1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</commentList>
</comments>
</file>

<file path=xl/sharedStrings.xml><?xml version="1.0" encoding="utf-8"?>
<sst xmlns="http://schemas.openxmlformats.org/spreadsheetml/2006/main" count="608" uniqueCount="123">
  <si>
    <t>P</t>
  </si>
  <si>
    <t>3 m</t>
  </si>
  <si>
    <t>6 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</si>
  <si>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</si>
  <si>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</si>
  <si>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</si>
  <si>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</si>
  <si>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</si>
  <si>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</si>
  <si>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</si>
  <si>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</si>
  <si>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</si>
  <si>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</si>
  <si>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</si>
  <si>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</si>
  <si>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</si>
  <si>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</si>
  <si>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</si>
  <si>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DTR</t>
  </si>
  <si>
    <t>GPS</t>
  </si>
  <si>
    <t>9 m</t>
  </si>
  <si>
    <t>*</t>
  </si>
  <si>
    <t>Prof</t>
  </si>
  <si>
    <t>Durée</t>
  </si>
  <si>
    <t>Profondeur maximum atteinte au cours de la plongée</t>
  </si>
  <si>
    <t>Temps écoulé entre l'immersion et la décision de remonter</t>
  </si>
  <si>
    <t>Niveaux des paliers</t>
  </si>
  <si>
    <t>Groupe de plongées successives</t>
  </si>
  <si>
    <t>Durée totale de remontée (Hors durée paliers)</t>
  </si>
  <si>
    <t>12 m</t>
  </si>
  <si>
    <t>15 m</t>
  </si>
  <si>
    <t>TABLEAU I</t>
  </si>
  <si>
    <t>ÉVOLUTION   DE   L'AZOTE   RÉSIDUEL   ENTRE   DEUX   PLONGÉES</t>
  </si>
  <si>
    <t>1h30</t>
  </si>
  <si>
    <t>2h30</t>
  </si>
  <si>
    <t>3h30</t>
  </si>
  <si>
    <t>TABLEAU II</t>
  </si>
  <si>
    <t>DÉTERMINATION   DE   LA   MAJORATION   EN   MINUTES</t>
  </si>
  <si>
    <t>Azote résiduel     PROFONDEUR   DE   LA   DEUXIÈME   PLONGÉE</t>
  </si>
  <si>
    <t>TABLEAU III</t>
  </si>
  <si>
    <t>DIMINUTION   DE   L'AZOTE   RÉSIDUEL   PAR   INHALATION   D'OXYGÈNE   PUR   EN   SURFACE</t>
  </si>
  <si>
    <t>Groupe de Plongées Successives     Équivalent Azote Résiduel     DURÉE   DE   L'INHALATION   D'OXYGÈNE</t>
  </si>
  <si>
    <t>30 min</t>
  </si>
  <si>
    <t>1h00</t>
  </si>
  <si>
    <t>1h15</t>
  </si>
  <si>
    <t>1h45</t>
  </si>
  <si>
    <t>2h00</t>
  </si>
  <si>
    <t>2h15</t>
  </si>
  <si>
    <t>2h45</t>
  </si>
  <si>
    <t>3h00</t>
  </si>
  <si>
    <t>3h15</t>
  </si>
  <si>
    <t>TABLEAU IV</t>
  </si>
  <si>
    <t>DURÉE   DE   REMONTÉE   JUSQU'AU   PREMIER   PALIER   PLUS   TEMPS   INTER PALIERS</t>
  </si>
  <si>
    <t>Sans palier</t>
  </si>
  <si>
    <t>INTERVALLES   DE   SURFACES</t>
  </si>
  <si>
    <t>N2</t>
  </si>
  <si>
    <t>Plongée 1</t>
  </si>
  <si>
    <t>Durée selon Prof</t>
  </si>
  <si>
    <t>Nb Durées</t>
  </si>
  <si>
    <t>Plongée 2</t>
  </si>
  <si>
    <t>Heure début</t>
  </si>
  <si>
    <t>Premier Palier</t>
  </si>
  <si>
    <t>Durée R</t>
  </si>
  <si>
    <t>Ligne</t>
  </si>
  <si>
    <t>Durée Plongée</t>
  </si>
  <si>
    <t>Remontée</t>
  </si>
  <si>
    <t>Paliers</t>
  </si>
  <si>
    <t>Durée Totale</t>
  </si>
  <si>
    <t>Heure sortie</t>
  </si>
  <si>
    <t>Intervalle</t>
  </si>
  <si>
    <t>Intervalle 2</t>
  </si>
  <si>
    <t>Intervalle réel</t>
  </si>
  <si>
    <t>Prof 2</t>
  </si>
  <si>
    <t>Majoration</t>
  </si>
  <si>
    <t>Durée Corrigée</t>
  </si>
  <si>
    <t>Durée en mn</t>
  </si>
  <si>
    <t>Prof Maxi</t>
  </si>
  <si>
    <t>P A R A M E T R E S      D E      L A      P R E M I E R E      P L O N G E E</t>
  </si>
  <si>
    <t>D O N N E E S      C O R R I G E E S      O U      R E S T I T U E E S</t>
  </si>
  <si>
    <t>Durée Majorée</t>
  </si>
  <si>
    <t>Profondeurs</t>
  </si>
  <si>
    <t>P A R A M E T R E S      D E      L A      S E C O N D E      P L O N G E E      ( C O N S E C U T I V E )</t>
  </si>
  <si>
    <t>P R E M I E R E      P L O N G E E</t>
  </si>
  <si>
    <t>D O N N E E S      R E S T I T U E E S</t>
  </si>
  <si>
    <t>P A L I E R S      E T      G P S</t>
  </si>
  <si>
    <t>Prof corrigée</t>
  </si>
  <si>
    <t>S E C O N D E      P L O N G E E</t>
  </si>
  <si>
    <t>NE PAS MODIFIER CES TABLEAUX</t>
  </si>
  <si>
    <t>Heure début corrigée</t>
  </si>
  <si>
    <t>15min</t>
  </si>
  <si>
    <t>45min</t>
  </si>
  <si>
    <t>Type plongée II</t>
  </si>
  <si>
    <r>
      <t>1</t>
    </r>
    <r>
      <rPr>
        <vertAlign val="superscript"/>
        <sz val="10"/>
        <rFont val="Arial"/>
        <family val="2"/>
      </rPr>
      <t>ere</t>
    </r>
    <r>
      <rPr>
        <b/>
        <sz val="10"/>
        <rFont val="Arial"/>
        <family val="2"/>
      </rPr>
      <t xml:space="preserve"> Plong</t>
    </r>
  </si>
  <si>
    <t>Nitrox</t>
  </si>
  <si>
    <r>
      <t>2</t>
    </r>
    <r>
      <rPr>
        <vertAlign val="superscript"/>
        <sz val="10"/>
        <rFont val="Arial"/>
        <family val="2"/>
      </rPr>
      <t>eme</t>
    </r>
    <r>
      <rPr>
        <b/>
        <sz val="10"/>
        <rFont val="Arial"/>
        <family val="2"/>
      </rPr>
      <t xml:space="preserve"> Plong</t>
    </r>
  </si>
  <si>
    <t>&lt;=%Oxy=&gt;</t>
  </si>
  <si>
    <t>Azote</t>
  </si>
  <si>
    <t>Prof réelle</t>
  </si>
  <si>
    <t>Prof équiv</t>
  </si>
  <si>
    <t>Plon 1</t>
  </si>
  <si>
    <t>Plon 2</t>
  </si>
  <si>
    <t>D O N N E E S      S A I S I E S</t>
  </si>
  <si>
    <t>Prof Equiv</t>
  </si>
  <si>
    <t>Prof Max</t>
  </si>
  <si>
    <r>
      <t xml:space="preserve">Ce fichier est protégé afin d'éviter toute modification des tables et des résultats.
</t>
    </r>
    <r>
      <rPr>
        <b/>
        <u/>
        <sz val="10"/>
        <color indexed="10"/>
        <rFont val="Arial"/>
        <family val="2"/>
      </rPr>
      <t>Vérifiez manuellement tous les résultats obtenus.</t>
    </r>
  </si>
  <si>
    <t>Volume bloc</t>
  </si>
  <si>
    <t>Pression ini</t>
  </si>
  <si>
    <t>Pression Ini</t>
  </si>
  <si>
    <t>Restera</t>
  </si>
  <si>
    <t>Volume Ini</t>
  </si>
  <si>
    <t>Plongee</t>
  </si>
  <si>
    <t>Remontee</t>
  </si>
  <si>
    <t>Total</t>
  </si>
  <si>
    <t>Pression</t>
  </si>
  <si>
    <t>Conso</t>
  </si>
  <si>
    <t>Reste</t>
  </si>
  <si>
    <r>
      <t>ATTENTION :</t>
    </r>
    <r>
      <rPr>
        <b/>
        <sz val="11"/>
        <color indexed="12"/>
        <rFont val="Arial"/>
        <family val="2"/>
      </rPr>
      <t xml:space="preserve"> Ces calculs (base MN90 et PPO2 max 1,6)
ne concernent que les plongées réalisées au niveau de la mer 
et hors plongées avec accident de remontée.</t>
    </r>
  </si>
  <si>
    <t>Conso 2</t>
  </si>
  <si>
    <t>Consommation moyenne :</t>
  </si>
  <si>
    <t>3 m - 6 m - 9 m
12 m - 15 m</t>
  </si>
  <si>
    <t>Listes</t>
  </si>
  <si>
    <t>Volume</t>
  </si>
  <si>
    <t>https://cfrofro.fr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</si>
</sst>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'\ "/>
    <numFmt numFmtId="165" formatCode="h:mm"/>
    <numFmt numFmtId="166" formatCode="0&quot; m&quot;"/>
    <numFmt numFmtId="167" formatCode="#0\'"/>
    <numFmt numFmtId="168" formatCode="h:mm:ss"/>
    <numFmt numFmtId="169" formatCode="[h]&quot;h&quot;\ mm&quot;mn&quot;"/>
    <numFmt numFmtId="170" formatCode="0&quot; litres&quot;"/>
    <numFmt numFmtId="171" formatCode="0&quot; bar&quot;"/>
    <numFmt numFmtId="172" formatCode="&quot; &quot;0&quot; l/min&quot;"/>
    <numFmt numFmtId="173" formatCode="0.0&quot; litres&quot;"/>
    <numFmt numFmtId="174" formatCode="0.00&quot; bar&quot;"/>
    <numFmt numFmtId="175" formatCode="[mm]:ss"/>
  </numFmts>
  <fonts count="2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u/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  <font>
      <b/>
      <i/>
      <sz val="10"/>
      <color rgb="FFFF0000"/>
      <name val="Arial"/>
      <family val="2"/>
    </font>
    <font>
      <b/>
      <sz val="10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ck">
        <color indexed="48"/>
      </right>
      <top/>
      <bottom/>
      <diagonal/>
    </border>
    <border>
      <left/>
      <right style="thick">
        <color indexed="48"/>
      </right>
      <top/>
      <bottom style="thick">
        <color indexed="48"/>
      </bottom>
      <diagonal/>
    </border>
    <border>
      <left style="thick">
        <color indexed="48"/>
      </left>
      <right/>
      <top style="thick">
        <color indexed="48"/>
      </top>
      <bottom/>
      <diagonal/>
    </border>
    <border>
      <left style="thick">
        <color indexed="48"/>
      </left>
      <right/>
      <top/>
      <bottom/>
      <diagonal/>
    </border>
    <border>
      <left style="thick">
        <color indexed="48"/>
      </left>
      <right/>
      <top/>
      <bottom style="thick">
        <color indexed="48"/>
      </bottom>
      <diagonal/>
    </border>
    <border>
      <left/>
      <right/>
      <top style="thick">
        <color indexed="48"/>
      </top>
      <bottom style="thick">
        <color indexed="1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166" fontId="5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2" fillId="5" borderId="16" xfId="0" applyNumberFormat="1" applyFont="1" applyFill="1" applyBorder="1" applyAlignment="1">
      <alignment horizontal="center" vertical="center"/>
    </xf>
    <xf numFmtId="166" fontId="2" fillId="0" borderId="17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0" applyNumberFormat="1" applyFont="1" applyFill="1" applyBorder="1" applyAlignment="1" applyProtection="1">
      <alignment horizontal="center" vertical="center"/>
      <protection locked="0"/>
    </xf>
    <xf numFmtId="168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>
      <alignment horizontal="center" vertical="center"/>
    </xf>
    <xf numFmtId="45" fontId="0" fillId="5" borderId="20" xfId="0" applyNumberForma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/>
    </xf>
    <xf numFmtId="167" fontId="2" fillId="2" borderId="16" xfId="0" applyNumberFormat="1" applyFont="1" applyFill="1" applyBorder="1" applyAlignment="1">
      <alignment horizontal="center" vertical="center"/>
    </xf>
    <xf numFmtId="45" fontId="0" fillId="2" borderId="20" xfId="0" applyNumberForma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69" fontId="2" fillId="2" borderId="20" xfId="0" applyNumberFormat="1" applyFont="1" applyFill="1" applyBorder="1" applyAlignment="1">
      <alignment horizontal="center" vertical="center"/>
    </xf>
    <xf numFmtId="169" fontId="2" fillId="2" borderId="18" xfId="0" applyNumberFormat="1" applyFont="1" applyFill="1" applyBorder="1" applyAlignment="1">
      <alignment horizontal="center" vertical="center"/>
    </xf>
    <xf numFmtId="169" fontId="2" fillId="2" borderId="16" xfId="0" applyNumberFormat="1" applyFont="1" applyFill="1" applyBorder="1" applyAlignment="1">
      <alignment horizontal="center" vertical="center"/>
    </xf>
    <xf numFmtId="169" fontId="2" fillId="5" borderId="16" xfId="0" applyNumberFormat="1" applyFont="1" applyFill="1" applyBorder="1" applyAlignment="1">
      <alignment horizontal="center" vertical="center"/>
    </xf>
    <xf numFmtId="169" fontId="2" fillId="5" borderId="18" xfId="0" applyNumberFormat="1" applyFont="1" applyFill="1" applyBorder="1" applyAlignment="1">
      <alignment horizontal="center" vertical="center"/>
    </xf>
    <xf numFmtId="165" fontId="2" fillId="5" borderId="16" xfId="0" applyNumberFormat="1" applyFont="1" applyFill="1" applyBorder="1" applyAlignment="1">
      <alignment horizontal="center" vertical="center"/>
    </xf>
    <xf numFmtId="2" fontId="0" fillId="0" borderId="3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7" xfId="0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9" xfId="0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2" fontId="0" fillId="0" borderId="30" xfId="0" applyNumberFormat="1" applyBorder="1"/>
    <xf numFmtId="0" fontId="2" fillId="2" borderId="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2" fontId="0" fillId="3" borderId="3" xfId="0" applyNumberFormat="1" applyFill="1" applyBorder="1"/>
    <xf numFmtId="2" fontId="0" fillId="3" borderId="21" xfId="0" applyNumberFormat="1" applyFill="1" applyBorder="1"/>
    <xf numFmtId="0" fontId="2" fillId="3" borderId="17" xfId="0" applyFont="1" applyFill="1" applyBorder="1" applyAlignment="1">
      <alignment horizontal="center"/>
    </xf>
    <xf numFmtId="2" fontId="0" fillId="3" borderId="18" xfId="0" applyNumberFormat="1" applyFill="1" applyBorder="1"/>
    <xf numFmtId="2" fontId="0" fillId="3" borderId="16" xfId="0" applyNumberFormat="1" applyFill="1" applyBorder="1"/>
    <xf numFmtId="165" fontId="2" fillId="5" borderId="11" xfId="0" applyNumberFormat="1" applyFont="1" applyFill="1" applyBorder="1" applyAlignment="1">
      <alignment horizontal="center"/>
    </xf>
    <xf numFmtId="165" fontId="2" fillId="5" borderId="10" xfId="0" applyNumberFormat="1" applyFon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6" fontId="0" fillId="5" borderId="11" xfId="0" applyNumberFormat="1" applyFill="1" applyBorder="1" applyAlignment="1">
      <alignment horizontal="center"/>
    </xf>
    <xf numFmtId="166" fontId="0" fillId="5" borderId="10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0" fontId="0" fillId="5" borderId="9" xfId="0" applyFill="1" applyBorder="1"/>
    <xf numFmtId="166" fontId="0" fillId="5" borderId="11" xfId="0" applyNumberFormat="1" applyFill="1" applyBorder="1"/>
    <xf numFmtId="166" fontId="0" fillId="5" borderId="10" xfId="0" applyNumberForma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3" borderId="31" xfId="0" applyFill="1" applyBorder="1"/>
    <xf numFmtId="0" fontId="0" fillId="3" borderId="33" xfId="0" applyFill="1" applyBorder="1"/>
    <xf numFmtId="0" fontId="0" fillId="3" borderId="2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4" xfId="0" applyFill="1" applyBorder="1"/>
    <xf numFmtId="0" fontId="0" fillId="3" borderId="35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/>
    </xf>
    <xf numFmtId="169" fontId="2" fillId="5" borderId="39" xfId="0" applyNumberFormat="1" applyFont="1" applyFill="1" applyBorder="1" applyAlignment="1">
      <alignment horizontal="center" vertical="center"/>
    </xf>
    <xf numFmtId="167" fontId="2" fillId="5" borderId="39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9" fontId="2" fillId="5" borderId="20" xfId="0" applyNumberFormat="1" applyFont="1" applyFill="1" applyBorder="1" applyAlignment="1">
      <alignment horizontal="center" vertical="center"/>
    </xf>
    <xf numFmtId="0" fontId="0" fillId="0" borderId="40" xfId="0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165" fontId="2" fillId="2" borderId="17" xfId="0" applyNumberFormat="1" applyFont="1" applyFill="1" applyBorder="1" applyAlignment="1" applyProtection="1">
      <alignment horizontal="center" vertical="center"/>
      <protection hidden="1"/>
    </xf>
    <xf numFmtId="165" fontId="2" fillId="2" borderId="18" xfId="0" applyNumberFormat="1" applyFont="1" applyFill="1" applyBorder="1" applyAlignment="1" applyProtection="1">
      <alignment horizontal="center" vertical="center"/>
      <protection hidden="1"/>
    </xf>
    <xf numFmtId="165" fontId="2" fillId="2" borderId="16" xfId="0" applyNumberFormat="1" applyFont="1" applyFill="1" applyBorder="1" applyAlignment="1" applyProtection="1">
      <alignment horizontal="center" vertical="center"/>
      <protection hidden="1"/>
    </xf>
    <xf numFmtId="165" fontId="2" fillId="5" borderId="17" xfId="0" applyNumberFormat="1" applyFont="1" applyFill="1" applyBorder="1" applyAlignment="1" applyProtection="1">
      <alignment horizontal="center" vertical="center"/>
      <protection hidden="1"/>
    </xf>
    <xf numFmtId="167" fontId="2" fillId="5" borderId="16" xfId="0" applyNumberFormat="1" applyFont="1" applyFill="1" applyBorder="1" applyAlignment="1" applyProtection="1">
      <alignment horizontal="center" vertical="center"/>
      <protection hidden="1"/>
    </xf>
    <xf numFmtId="166" fontId="2" fillId="2" borderId="17" xfId="0" applyNumberFormat="1" applyFont="1" applyFill="1" applyBorder="1" applyAlignment="1" applyProtection="1">
      <alignment horizontal="center" vertical="center"/>
      <protection hidden="1"/>
    </xf>
    <xf numFmtId="167" fontId="2" fillId="2" borderId="18" xfId="0" applyNumberFormat="1" applyFont="1" applyFill="1" applyBorder="1" applyAlignment="1" applyProtection="1">
      <alignment horizontal="center" vertical="center"/>
      <protection hidden="1"/>
    </xf>
    <xf numFmtId="165" fontId="2" fillId="5" borderId="18" xfId="0" applyNumberFormat="1" applyFont="1" applyFill="1" applyBorder="1" applyAlignment="1" applyProtection="1">
      <alignment horizontal="center" vertical="center"/>
      <protection hidden="1"/>
    </xf>
    <xf numFmtId="165" fontId="2" fillId="5" borderId="16" xfId="0" applyNumberFormat="1" applyFont="1" applyFill="1" applyBorder="1" applyAlignment="1" applyProtection="1">
      <alignment horizontal="center" vertical="center"/>
      <protection hidden="1"/>
    </xf>
    <xf numFmtId="0" fontId="1" fillId="7" borderId="9" xfId="0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166" fontId="2" fillId="5" borderId="17" xfId="0" applyNumberFormat="1" applyFont="1" applyFill="1" applyBorder="1" applyAlignment="1" applyProtection="1">
      <alignment horizontal="center" vertical="center"/>
      <protection hidden="1"/>
    </xf>
    <xf numFmtId="167" fontId="2" fillId="5" borderId="18" xfId="0" applyNumberFormat="1" applyFont="1" applyFill="1" applyBorder="1" applyAlignment="1" applyProtection="1">
      <alignment horizontal="center" vertical="center"/>
      <protection hidden="1"/>
    </xf>
    <xf numFmtId="45" fontId="0" fillId="7" borderId="17" xfId="0" applyNumberFormat="1" applyFill="1" applyBorder="1" applyAlignment="1" applyProtection="1">
      <alignment horizontal="center" vertical="center"/>
      <protection hidden="1"/>
    </xf>
    <xf numFmtId="45" fontId="0" fillId="7" borderId="18" xfId="0" applyNumberFormat="1" applyFill="1" applyBorder="1" applyAlignment="1" applyProtection="1">
      <alignment horizontal="center" vertical="center"/>
      <protection hidden="1"/>
    </xf>
    <xf numFmtId="45" fontId="0" fillId="7" borderId="16" xfId="0" applyNumberForma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45" fontId="0" fillId="7" borderId="20" xfId="0" applyNumberFormat="1" applyFill="1" applyBorder="1" applyAlignment="1" applyProtection="1">
      <alignment horizontal="center" vertical="center"/>
      <protection hidden="1"/>
    </xf>
    <xf numFmtId="45" fontId="0" fillId="7" borderId="41" xfId="0" applyNumberForma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9" borderId="10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14" fillId="6" borderId="18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2" fillId="10" borderId="17" xfId="0" applyNumberFormat="1" applyFont="1" applyFill="1" applyBorder="1" applyAlignment="1" applyProtection="1">
      <alignment horizontal="center" vertical="center"/>
      <protection locked="0"/>
    </xf>
    <xf numFmtId="167" fontId="2" fillId="10" borderId="18" xfId="0" applyNumberFormat="1" applyFont="1" applyFill="1" applyBorder="1" applyAlignment="1" applyProtection="1">
      <alignment horizontal="center" vertical="center"/>
      <protection locked="0"/>
    </xf>
    <xf numFmtId="165" fontId="2" fillId="10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center" vertical="center"/>
      <protection hidden="1"/>
    </xf>
    <xf numFmtId="0" fontId="16" fillId="11" borderId="42" xfId="0" applyFont="1" applyFill="1" applyBorder="1" applyAlignment="1" applyProtection="1">
      <alignment horizontal="center" vertical="center"/>
      <protection hidden="1"/>
    </xf>
    <xf numFmtId="166" fontId="2" fillId="12" borderId="4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5" fillId="13" borderId="9" xfId="0" applyFont="1" applyFill="1" applyBorder="1" applyAlignment="1" applyProtection="1">
      <alignment horizontal="center" vertical="center"/>
      <protection hidden="1"/>
    </xf>
    <xf numFmtId="0" fontId="15" fillId="13" borderId="11" xfId="0" applyFont="1" applyFill="1" applyBorder="1" applyAlignment="1" applyProtection="1">
      <alignment horizontal="center" vertical="center"/>
      <protection hidden="1"/>
    </xf>
    <xf numFmtId="0" fontId="15" fillId="13" borderId="10" xfId="0" applyFont="1" applyFill="1" applyBorder="1" applyAlignment="1" applyProtection="1">
      <alignment horizontal="center" vertical="center"/>
      <protection hidden="1"/>
    </xf>
    <xf numFmtId="166" fontId="2" fillId="2" borderId="43" xfId="0" applyNumberFormat="1" applyFont="1" applyFill="1" applyBorder="1" applyAlignment="1">
      <alignment horizontal="center" vertical="center"/>
    </xf>
    <xf numFmtId="170" fontId="2" fillId="2" borderId="44" xfId="0" applyNumberFormat="1" applyFont="1" applyFill="1" applyBorder="1" applyAlignment="1">
      <alignment horizontal="center" vertical="center"/>
    </xf>
    <xf numFmtId="170" fontId="2" fillId="2" borderId="45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0" fontId="0" fillId="0" borderId="17" xfId="0" applyNumberFormat="1" applyBorder="1" applyAlignment="1">
      <alignment horizontal="center"/>
    </xf>
    <xf numFmtId="171" fontId="0" fillId="0" borderId="18" xfId="0" applyNumberFormat="1" applyBorder="1" applyAlignment="1">
      <alignment horizontal="center"/>
    </xf>
    <xf numFmtId="170" fontId="0" fillId="0" borderId="16" xfId="0" applyNumberFormat="1" applyBorder="1" applyAlignment="1">
      <alignment horizontal="center"/>
    </xf>
    <xf numFmtId="170" fontId="0" fillId="0" borderId="44" xfId="0" applyNumberFormat="1" applyBorder="1"/>
    <xf numFmtId="171" fontId="0" fillId="0" borderId="45" xfId="0" applyNumberFormat="1" applyBorder="1" applyAlignment="1">
      <alignment horizontal="center"/>
    </xf>
    <xf numFmtId="0" fontId="0" fillId="3" borderId="43" xfId="0" applyFill="1" applyBorder="1" applyAlignment="1">
      <alignment horizontal="center"/>
    </xf>
    <xf numFmtId="170" fontId="0" fillId="0" borderId="18" xfId="0" applyNumberFormat="1" applyBorder="1" applyAlignment="1">
      <alignment horizontal="center"/>
    </xf>
    <xf numFmtId="170" fontId="2" fillId="5" borderId="44" xfId="0" applyNumberFormat="1" applyFont="1" applyFill="1" applyBorder="1" applyAlignment="1">
      <alignment horizontal="center" vertical="center"/>
    </xf>
    <xf numFmtId="170" fontId="2" fillId="5" borderId="45" xfId="0" applyNumberFormat="1" applyFont="1" applyFill="1" applyBorder="1" applyAlignment="1">
      <alignment horizontal="center" vertical="center"/>
    </xf>
    <xf numFmtId="166" fontId="2" fillId="5" borderId="4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71" fontId="2" fillId="5" borderId="45" xfId="0" applyNumberFormat="1" applyFont="1" applyFill="1" applyBorder="1" applyAlignment="1">
      <alignment horizontal="center" vertical="center"/>
    </xf>
    <xf numFmtId="170" fontId="2" fillId="5" borderId="43" xfId="0" applyNumberFormat="1" applyFont="1" applyFill="1" applyBorder="1" applyAlignment="1">
      <alignment horizontal="center" vertical="center"/>
    </xf>
    <xf numFmtId="172" fontId="2" fillId="5" borderId="45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Alignment="1">
      <alignment horizontal="center"/>
    </xf>
    <xf numFmtId="20" fontId="2" fillId="5" borderId="18" xfId="0" applyNumberFormat="1" applyFont="1" applyFill="1" applyBorder="1" applyAlignment="1" applyProtection="1">
      <alignment horizontal="center" vertical="center"/>
      <protection hidden="1"/>
    </xf>
    <xf numFmtId="45" fontId="2" fillId="5" borderId="39" xfId="0" applyNumberFormat="1" applyFont="1" applyFill="1" applyBorder="1" applyAlignment="1">
      <alignment horizontal="center" vertical="center"/>
    </xf>
    <xf numFmtId="166" fontId="5" fillId="0" borderId="46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171" fontId="2" fillId="5" borderId="16" xfId="0" applyNumberFormat="1" applyFont="1" applyFill="1" applyBorder="1" applyAlignment="1" applyProtection="1">
      <alignment vertical="center"/>
      <protection hidden="1"/>
    </xf>
    <xf numFmtId="171" fontId="2" fillId="10" borderId="18" xfId="0" applyNumberFormat="1" applyFont="1" applyFill="1" applyBorder="1" applyAlignment="1" applyProtection="1">
      <alignment vertical="center"/>
      <protection locked="0" hidden="1"/>
    </xf>
    <xf numFmtId="0" fontId="2" fillId="0" borderId="0" xfId="0" applyFont="1" applyAlignment="1">
      <alignment horizontal="center"/>
    </xf>
    <xf numFmtId="173" fontId="2" fillId="10" borderId="17" xfId="0" applyNumberFormat="1" applyFont="1" applyFill="1" applyBorder="1" applyAlignment="1" applyProtection="1">
      <alignment horizontal="center" vertical="center"/>
      <protection locked="0" hidden="1"/>
    </xf>
    <xf numFmtId="173" fontId="0" fillId="0" borderId="17" xfId="0" applyNumberFormat="1" applyBorder="1" applyAlignment="1">
      <alignment horizontal="center"/>
    </xf>
    <xf numFmtId="174" fontId="2" fillId="2" borderId="44" xfId="0" applyNumberFormat="1" applyFont="1" applyFill="1" applyBorder="1" applyAlignment="1">
      <alignment horizontal="center" vertical="center"/>
    </xf>
    <xf numFmtId="175" fontId="0" fillId="7" borderId="18" xfId="0" applyNumberFormat="1" applyFill="1" applyBorder="1" applyAlignment="1" applyProtection="1">
      <alignment horizontal="center" vertical="center"/>
      <protection hidden="1"/>
    </xf>
    <xf numFmtId="175" fontId="0" fillId="7" borderId="17" xfId="0" applyNumberFormat="1" applyFill="1" applyBorder="1" applyAlignment="1" applyProtection="1">
      <alignment horizontal="center" vertical="center"/>
      <protection hidden="1"/>
    </xf>
    <xf numFmtId="175" fontId="0" fillId="7" borderId="20" xfId="0" applyNumberFormat="1" applyFill="1" applyBorder="1" applyAlignment="1" applyProtection="1">
      <alignment horizontal="center" vertical="center"/>
      <protection hidden="1"/>
    </xf>
    <xf numFmtId="0" fontId="12" fillId="5" borderId="0" xfId="1" applyFill="1" applyBorder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0" fillId="0" borderId="48" xfId="0" applyFill="1" applyBorder="1" applyProtection="1">
      <protection hidden="1"/>
    </xf>
    <xf numFmtId="0" fontId="0" fillId="0" borderId="49" xfId="0" applyFill="1" applyBorder="1" applyProtection="1">
      <protection hidden="1"/>
    </xf>
    <xf numFmtId="0" fontId="0" fillId="0" borderId="50" xfId="0" applyFill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54" xfId="0" applyBorder="1" applyProtection="1">
      <protection hidden="1"/>
    </xf>
    <xf numFmtId="0" fontId="2" fillId="14" borderId="55" xfId="0" applyFont="1" applyFill="1" applyBorder="1" applyAlignment="1" applyProtection="1">
      <alignment horizontal="center" vertical="center"/>
      <protection hidden="1"/>
    </xf>
    <xf numFmtId="0" fontId="2" fillId="14" borderId="56" xfId="0" applyFont="1" applyFill="1" applyBorder="1" applyAlignment="1" applyProtection="1">
      <alignment horizontal="center" vertical="center"/>
      <protection hidden="1"/>
    </xf>
    <xf numFmtId="0" fontId="2" fillId="14" borderId="57" xfId="0" applyFont="1" applyFill="1" applyBorder="1" applyAlignment="1" applyProtection="1">
      <alignment horizontal="center" vertical="center"/>
      <protection hidden="1"/>
    </xf>
    <xf numFmtId="0" fontId="9" fillId="7" borderId="58" xfId="0" applyFont="1" applyFill="1" applyBorder="1" applyAlignment="1" applyProtection="1">
      <alignment horizontal="center" vertical="center" wrapText="1"/>
      <protection hidden="1"/>
    </xf>
    <xf numFmtId="0" fontId="8" fillId="7" borderId="59" xfId="0" applyFont="1" applyFill="1" applyBorder="1" applyAlignment="1" applyProtection="1">
      <alignment horizontal="center" vertical="center" wrapText="1"/>
      <protection hidden="1"/>
    </xf>
    <xf numFmtId="0" fontId="8" fillId="7" borderId="60" xfId="0" applyFont="1" applyFill="1" applyBorder="1" applyAlignment="1" applyProtection="1">
      <alignment horizontal="center" vertical="center" wrapText="1"/>
      <protection hidden="1"/>
    </xf>
    <xf numFmtId="0" fontId="8" fillId="7" borderId="61" xfId="0" applyFont="1" applyFill="1" applyBorder="1" applyAlignment="1" applyProtection="1">
      <alignment horizontal="center" vertical="center" wrapText="1"/>
      <protection hidden="1"/>
    </xf>
    <xf numFmtId="0" fontId="8" fillId="7" borderId="62" xfId="0" applyFont="1" applyFill="1" applyBorder="1" applyAlignment="1" applyProtection="1">
      <alignment horizontal="center" vertical="center" wrapText="1"/>
      <protection hidden="1"/>
    </xf>
    <xf numFmtId="0" fontId="8" fillId="7" borderId="63" xfId="0" applyFont="1" applyFill="1" applyBorder="1" applyAlignment="1" applyProtection="1">
      <alignment horizontal="center" vertical="center" wrapText="1"/>
      <protection hidden="1"/>
    </xf>
    <xf numFmtId="0" fontId="2" fillId="15" borderId="55" xfId="0" applyFont="1" applyFill="1" applyBorder="1" applyAlignment="1" applyProtection="1">
      <alignment horizontal="center" vertical="center"/>
      <protection hidden="1"/>
    </xf>
    <xf numFmtId="0" fontId="2" fillId="15" borderId="56" xfId="0" applyFont="1" applyFill="1" applyBorder="1" applyAlignment="1" applyProtection="1">
      <alignment horizontal="center" vertical="center"/>
      <protection hidden="1"/>
    </xf>
    <xf numFmtId="0" fontId="2" fillId="15" borderId="57" xfId="0" applyFont="1" applyFill="1" applyBorder="1" applyAlignment="1" applyProtection="1">
      <alignment horizontal="center" vertical="center"/>
      <protection hidden="1"/>
    </xf>
    <xf numFmtId="0" fontId="2" fillId="9" borderId="55" xfId="0" applyFont="1" applyFill="1" applyBorder="1" applyAlignment="1" applyProtection="1">
      <alignment horizontal="center" vertical="center"/>
      <protection hidden="1"/>
    </xf>
    <xf numFmtId="0" fontId="2" fillId="9" borderId="56" xfId="0" applyFont="1" applyFill="1" applyBorder="1" applyAlignment="1" applyProtection="1">
      <alignment horizontal="center" vertical="center"/>
      <protection hidden="1"/>
    </xf>
    <xf numFmtId="0" fontId="2" fillId="9" borderId="57" xfId="0" applyFont="1" applyFill="1" applyBorder="1" applyAlignment="1" applyProtection="1">
      <alignment horizontal="center" vertical="center"/>
      <protection hidden="1"/>
    </xf>
    <xf numFmtId="0" fontId="2" fillId="9" borderId="64" xfId="0" applyFont="1" applyFill="1" applyBorder="1" applyAlignment="1" applyProtection="1">
      <alignment horizontal="center" vertical="center"/>
      <protection hidden="1"/>
    </xf>
    <xf numFmtId="0" fontId="2" fillId="9" borderId="65" xfId="0" applyFont="1" applyFill="1" applyBorder="1" applyAlignment="1" applyProtection="1">
      <alignment horizontal="center" vertical="center"/>
      <protection hidden="1"/>
    </xf>
    <xf numFmtId="0" fontId="2" fillId="9" borderId="27" xfId="0" applyFont="1" applyFill="1" applyBorder="1" applyAlignment="1" applyProtection="1">
      <alignment horizontal="center" vertical="center"/>
      <protection hidden="1"/>
    </xf>
    <xf numFmtId="0" fontId="2" fillId="8" borderId="66" xfId="0" applyFont="1" applyFill="1" applyBorder="1" applyAlignment="1" applyProtection="1">
      <alignment horizontal="center" vertical="center"/>
      <protection hidden="1"/>
    </xf>
    <xf numFmtId="0" fontId="2" fillId="8" borderId="67" xfId="0" applyFont="1" applyFill="1" applyBorder="1" applyAlignment="1" applyProtection="1">
      <alignment horizontal="center" vertical="center"/>
      <protection hidden="1"/>
    </xf>
    <xf numFmtId="0" fontId="2" fillId="8" borderId="68" xfId="0" applyFont="1" applyFill="1" applyBorder="1" applyAlignment="1" applyProtection="1">
      <alignment horizontal="center" vertical="center"/>
      <protection hidden="1"/>
    </xf>
    <xf numFmtId="0" fontId="2" fillId="16" borderId="55" xfId="0" applyFont="1" applyFill="1" applyBorder="1" applyAlignment="1" applyProtection="1">
      <alignment horizontal="center" vertical="center"/>
      <protection hidden="1"/>
    </xf>
    <xf numFmtId="0" fontId="2" fillId="16" borderId="56" xfId="0" applyFont="1" applyFill="1" applyBorder="1" applyAlignment="1" applyProtection="1">
      <alignment horizontal="center" vertical="center"/>
      <protection hidden="1"/>
    </xf>
    <xf numFmtId="0" fontId="2" fillId="16" borderId="57" xfId="0" applyFont="1" applyFill="1" applyBorder="1" applyAlignment="1" applyProtection="1">
      <alignment horizontal="center" vertical="center"/>
      <protection hidden="1"/>
    </xf>
    <xf numFmtId="0" fontId="8" fillId="0" borderId="59" xfId="0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Protection="1">
      <protection hidden="1"/>
    </xf>
    <xf numFmtId="0" fontId="0" fillId="0" borderId="70" xfId="0" applyBorder="1" applyProtection="1">
      <protection hidden="1"/>
    </xf>
    <xf numFmtId="0" fontId="0" fillId="0" borderId="71" xfId="0" applyBorder="1" applyProtection="1">
      <protection hidden="1"/>
    </xf>
    <xf numFmtId="0" fontId="15" fillId="17" borderId="66" xfId="0" applyFont="1" applyFill="1" applyBorder="1" applyAlignment="1" applyProtection="1">
      <alignment horizontal="center" vertical="center"/>
      <protection hidden="1"/>
    </xf>
    <xf numFmtId="0" fontId="15" fillId="17" borderId="7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11" fillId="7" borderId="0" xfId="0" applyFont="1" applyFill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46" fontId="2" fillId="5" borderId="34" xfId="0" applyNumberFormat="1" applyFont="1" applyFill="1" applyBorder="1" applyAlignment="1">
      <alignment horizontal="center" vertical="center"/>
    </xf>
    <xf numFmtId="46" fontId="2" fillId="5" borderId="41" xfId="0" applyNumberFormat="1" applyFont="1" applyFill="1" applyBorder="1" applyAlignment="1">
      <alignment horizontal="center" vertical="center"/>
    </xf>
    <xf numFmtId="0" fontId="2" fillId="9" borderId="66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9" borderId="68" xfId="0" applyFont="1" applyFill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16" borderId="66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6" borderId="68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 vertical="center"/>
    </xf>
    <xf numFmtId="0" fontId="2" fillId="14" borderId="67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indent="1"/>
    </xf>
    <xf numFmtId="0" fontId="2" fillId="9" borderId="15" xfId="0" applyFont="1" applyFill="1" applyBorder="1" applyAlignment="1">
      <alignment horizontal="center"/>
    </xf>
    <xf numFmtId="0" fontId="2" fillId="9" borderId="75" xfId="0" applyFont="1" applyFill="1" applyBorder="1" applyAlignment="1">
      <alignment horizontal="center"/>
    </xf>
    <xf numFmtId="0" fontId="2" fillId="9" borderId="76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2" fillId="8" borderId="15" xfId="0" applyFont="1" applyFill="1" applyBorder="1" applyAlignment="1">
      <alignment horizontal="center"/>
    </xf>
    <xf numFmtId="0" fontId="2" fillId="8" borderId="75" xfId="0" applyFont="1" applyFill="1" applyBorder="1" applyAlignment="1">
      <alignment horizontal="center"/>
    </xf>
    <xf numFmtId="0" fontId="2" fillId="8" borderId="76" xfId="0" applyFont="1" applyFill="1" applyBorder="1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</cellXfs>
  <cellStyles count="2">
    <cellStyle name="Lien hypertexte" xfId="1" builtinId="8"/>
    <cellStyle name="Normal" xfId="0" builtinId="0"/>
  </cellStyles>
  <dxfs count="19"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48"/>
        </patternFill>
      </fill>
    </dxf>
    <dxf>
      <font>
        <b/>
        <i val="0"/>
        <condense val="0"/>
        <extend val="0"/>
        <color indexed="13"/>
      </font>
      <fill>
        <patternFill>
          <bgColor indexed="48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Nitrox2" max="40" min="21" page="10" val="21"/>
</file>

<file path=xl/ctrlProps/ctrlProp2.xml><?xml version="1.0" encoding="utf-8"?>
<formControlPr xmlns="http://schemas.microsoft.com/office/spreadsheetml/2009/9/main" objectType="Spin" dx="15" fmlaLink="Nitrox1" max="40" min="21" page="10" val="21"/>
</file>

<file path=xl/ctrlProps/ctrlProp3.xml><?xml version="1.0" encoding="utf-8"?>
<formControlPr xmlns="http://schemas.microsoft.com/office/spreadsheetml/2009/9/main" objectType="Spin" dx="16" fmlaLink="Conso2" max="30" min="8" page="10" val="20"/>
</file>

<file path=xl/ctrlProps/ctrlProp4.xml><?xml version="1.0" encoding="utf-8"?>
<formControlPr xmlns="http://schemas.microsoft.com/office/spreadsheetml/2009/9/main" objectType="Spin" dx="16" fmlaLink="Conso1" max="30" min="8" page="10" val="2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mailto:esdplongee@cfrofro.fr?subject=Tables%20de%20plong&#233;e%20MN90&amp;Body=Veuillez%20me%20faire%20parvenir%20un%20fichier%20des%20tables%20de%20plong&#233;es%20MN90%20au%20format%20Word%20/%20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26</xdr:row>
      <xdr:rowOff>0</xdr:rowOff>
    </xdr:from>
    <xdr:to>
      <xdr:col>2</xdr:col>
      <xdr:colOff>647700</xdr:colOff>
      <xdr:row>29</xdr:row>
      <xdr:rowOff>9525</xdr:rowOff>
    </xdr:to>
    <xdr:pic>
      <xdr:nvPicPr>
        <xdr:cNvPr id="1111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153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123825</xdr:colOff>
      <xdr:row>26</xdr:row>
      <xdr:rowOff>0</xdr:rowOff>
    </xdr:from>
    <xdr:to>
      <xdr:col>8</xdr:col>
      <xdr:colOff>647700</xdr:colOff>
      <xdr:row>29</xdr:row>
      <xdr:rowOff>9525</xdr:rowOff>
    </xdr:to>
    <xdr:pic>
      <xdr:nvPicPr>
        <xdr:cNvPr id="1112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5153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5</xdr:row>
          <xdr:rowOff>9525</xdr:rowOff>
        </xdr:from>
        <xdr:to>
          <xdr:col>4</xdr:col>
          <xdr:colOff>19050</xdr:colOff>
          <xdr:row>6</xdr:row>
          <xdr:rowOff>171450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733425</xdr:colOff>
          <xdr:row>5</xdr:row>
          <xdr:rowOff>9525</xdr:rowOff>
        </xdr:from>
        <xdr:to>
          <xdr:col>3</xdr:col>
          <xdr:colOff>47625</xdr:colOff>
          <xdr:row>6</xdr:row>
          <xdr:rowOff>171450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619125</xdr:colOff>
          <xdr:row>9</xdr:row>
          <xdr:rowOff>190500</xdr:rowOff>
        </xdr:from>
        <xdr:to>
          <xdr:col>8</xdr:col>
          <xdr:colOff>752475</xdr:colOff>
          <xdr:row>10</xdr:row>
          <xdr:rowOff>197068</xdr:rowOff>
        </xdr:to>
        <xdr:sp macro="" textlink="">
          <xdr:nvSpPr>
            <xdr:cNvPr id="1058" name="Spinner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628650</xdr:colOff>
          <xdr:row>11</xdr:row>
          <xdr:rowOff>197069</xdr:rowOff>
        </xdr:from>
        <xdr:to>
          <xdr:col>4</xdr:col>
          <xdr:colOff>762000</xdr:colOff>
          <xdr:row>13</xdr:row>
          <xdr:rowOff>9525</xdr:rowOff>
        </xdr:to>
        <xdr:sp macro="" textlink="">
          <xdr:nvSpPr>
            <xdr:cNvPr id="1059" name="Spinner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171450</xdr:colOff>
          <xdr:row>25</xdr:row>
          <xdr:rowOff>95250</xdr:rowOff>
        </xdr:from>
        <xdr:ext cx="1933575" cy="171450"/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72000" tIns="0" rIns="7200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fr-FR" sz="10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Remise à zéro des parametres</a:t>
              </a:r>
            </a:p>
          </xdr:txBody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333375</xdr:colOff>
          <xdr:row>25</xdr:row>
          <xdr:rowOff>95250</xdr:rowOff>
        </xdr:from>
        <xdr:ext cx="1638300" cy="171450"/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144000" tIns="0" rIns="14400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Impression du tableau</a:t>
              </a:r>
            </a:p>
          </xdr:txBody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https://cfrofro.fr/" TargetMode="External"/><Relationship Id="rId7" Type="http://schemas.openxmlformats.org/officeDocument/2006/relationships/image" Target="../media/image1.png"/><Relationship Id="rId12" Type="http://schemas.openxmlformats.org/officeDocument/2006/relationships/ctrlProp" Target="../ctrlProps/ctrlProp5.xml"/><Relationship Id="rId2" Type="http://schemas.openxmlformats.org/officeDocument/2006/relationships/hyperlink" Target="https://cfrofro.fr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4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2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C50"/>
  <sheetViews>
    <sheetView showGridLines="0" tabSelected="1" showRuler="0" zoomScaleNormal="100" workbookViewId="0">
      <selection activeCell="C12" sqref="C12"/>
    </sheetView>
  </sheetViews>
  <sheetFormatPr baseColWidth="10" defaultColWidth="0" defaultRowHeight="12.75" zeroHeight="1" x14ac:dyDescent="0.2"/>
  <cols>
    <col min="1" max="2" width="0.85546875" style="140" customWidth="1"/>
    <col min="3" max="5" width="11.42578125" style="140" customWidth="1"/>
    <col min="6" max="6" width="3.7109375" style="140" customWidth="1"/>
    <col min="7" max="9" width="11.42578125" style="140" customWidth="1"/>
    <col min="10" max="10" width="0.85546875" style="173" customWidth="1"/>
    <col min="11" max="11" width="0.85546875" style="140" customWidth="1"/>
    <col min="12" max="52" width="11.42578125" style="140" customWidth="1"/>
    <col min="53" max="81" width="11.42578125" style="140" hidden="1" customWidth="1"/>
    <col min="82" max="16384" width="0" style="140" hidden="1"/>
  </cols>
  <sheetData>
    <row r="1" spans="2:10" ht="5.0999999999999996" customHeight="1" thickBot="1" x14ac:dyDescent="0.25">
      <c r="B1" s="138"/>
      <c r="C1" s="138"/>
      <c r="D1" s="138"/>
      <c r="E1" s="138"/>
      <c r="F1" s="138"/>
      <c r="G1" s="138"/>
      <c r="H1" s="138"/>
      <c r="I1" s="138"/>
      <c r="J1" s="139"/>
    </row>
    <row r="2" spans="2:10" ht="5.0999999999999996" customHeight="1" thickTop="1" thickBot="1" x14ac:dyDescent="0.25">
      <c r="B2" s="239"/>
      <c r="C2" s="242"/>
      <c r="D2" s="242"/>
      <c r="E2" s="242"/>
      <c r="F2" s="242"/>
      <c r="G2" s="242"/>
      <c r="H2" s="242"/>
      <c r="I2" s="242"/>
      <c r="J2" s="236"/>
    </row>
    <row r="3" spans="2:10" s="141" customFormat="1" ht="25.5" customHeight="1" thickTop="1" x14ac:dyDescent="0.2">
      <c r="B3" s="240"/>
      <c r="C3" s="246" t="s">
        <v>116</v>
      </c>
      <c r="D3" s="247"/>
      <c r="E3" s="247"/>
      <c r="F3" s="247"/>
      <c r="G3" s="247"/>
      <c r="H3" s="247"/>
      <c r="I3" s="248"/>
      <c r="J3" s="237"/>
    </row>
    <row r="4" spans="2:10" s="141" customFormat="1" ht="25.5" customHeight="1" thickBot="1" x14ac:dyDescent="0.25">
      <c r="B4" s="240"/>
      <c r="C4" s="249"/>
      <c r="D4" s="250"/>
      <c r="E4" s="250"/>
      <c r="F4" s="250"/>
      <c r="G4" s="250"/>
      <c r="H4" s="250"/>
      <c r="I4" s="251"/>
      <c r="J4" s="237"/>
    </row>
    <row r="5" spans="2:10" s="141" customFormat="1" ht="5.0999999999999996" customHeight="1" thickTop="1" thickBot="1" x14ac:dyDescent="0.25">
      <c r="B5" s="240"/>
      <c r="C5" s="267"/>
      <c r="D5" s="267"/>
      <c r="E5" s="267"/>
      <c r="F5" s="267"/>
      <c r="G5" s="267"/>
      <c r="H5" s="267"/>
      <c r="I5" s="267"/>
      <c r="J5" s="237"/>
    </row>
    <row r="6" spans="2:10" s="141" customFormat="1" ht="15.95" customHeight="1" thickTop="1" x14ac:dyDescent="0.2">
      <c r="B6" s="240"/>
      <c r="C6" s="174" t="s">
        <v>92</v>
      </c>
      <c r="D6" s="175" t="s">
        <v>93</v>
      </c>
      <c r="E6" s="176" t="s">
        <v>94</v>
      </c>
      <c r="F6" s="268"/>
      <c r="G6" s="255" t="s">
        <v>86</v>
      </c>
      <c r="H6" s="256"/>
      <c r="I6" s="257"/>
      <c r="J6" s="237"/>
    </row>
    <row r="7" spans="2:10" s="141" customFormat="1" ht="15.95" customHeight="1" thickBot="1" x14ac:dyDescent="0.25">
      <c r="B7" s="240"/>
      <c r="C7" s="177" t="str">
        <f>_Nit1</f>
        <v>Air</v>
      </c>
      <c r="D7" s="178" t="s">
        <v>95</v>
      </c>
      <c r="E7" s="179" t="str">
        <f>_Nit2</f>
        <v>Air</v>
      </c>
      <c r="F7" s="268"/>
      <c r="G7" s="258" t="str">
        <f>TypePlongee</f>
        <v/>
      </c>
      <c r="H7" s="259"/>
      <c r="I7" s="260"/>
      <c r="J7" s="237"/>
    </row>
    <row r="8" spans="2:10" s="141" customFormat="1" ht="15.95" customHeight="1" thickTop="1" thickBot="1" x14ac:dyDescent="0.25">
      <c r="B8" s="240"/>
      <c r="C8" s="189" t="str">
        <f>ProEqui1</f>
        <v/>
      </c>
      <c r="D8" s="187" t="s">
        <v>102</v>
      </c>
      <c r="E8" s="189" t="str">
        <f>ProEqui2</f>
        <v/>
      </c>
      <c r="F8" s="268"/>
      <c r="G8" s="243" t="s">
        <v>101</v>
      </c>
      <c r="H8" s="244"/>
      <c r="I8" s="245"/>
      <c r="J8" s="237"/>
    </row>
    <row r="9" spans="2:10" s="141" customFormat="1" ht="15.95" customHeight="1" thickTop="1" thickBot="1" x14ac:dyDescent="0.25">
      <c r="B9" s="240"/>
      <c r="C9" s="189">
        <f>ProMax1</f>
        <v>65</v>
      </c>
      <c r="D9" s="188" t="s">
        <v>103</v>
      </c>
      <c r="E9" s="189">
        <f>ProMax2</f>
        <v>65</v>
      </c>
      <c r="F9" s="268"/>
      <c r="G9" s="145" t="s">
        <v>76</v>
      </c>
      <c r="H9" s="146" t="s">
        <v>75</v>
      </c>
      <c r="I9" s="147" t="s">
        <v>60</v>
      </c>
      <c r="J9" s="237"/>
    </row>
    <row r="10" spans="2:10" s="141" customFormat="1" ht="15.95" customHeight="1" thickTop="1" thickBot="1" x14ac:dyDescent="0.25">
      <c r="B10" s="240"/>
      <c r="C10" s="261" t="s">
        <v>82</v>
      </c>
      <c r="D10" s="262"/>
      <c r="E10" s="263"/>
      <c r="F10" s="268"/>
      <c r="G10" s="184"/>
      <c r="H10" s="185"/>
      <c r="I10" s="186"/>
      <c r="J10" s="237"/>
    </row>
    <row r="11" spans="2:10" s="141" customFormat="1" ht="15.95" customHeight="1" thickTop="1" thickBot="1" x14ac:dyDescent="0.25">
      <c r="B11" s="240"/>
      <c r="C11" s="142" t="s">
        <v>76</v>
      </c>
      <c r="D11" s="143" t="s">
        <v>75</v>
      </c>
      <c r="E11" s="144" t="s">
        <v>60</v>
      </c>
      <c r="F11" s="269"/>
      <c r="G11" s="271" t="s">
        <v>118</v>
      </c>
      <c r="H11" s="272"/>
      <c r="I11" s="215">
        <f>Conso2</f>
        <v>20</v>
      </c>
      <c r="J11" s="237"/>
    </row>
    <row r="12" spans="2:10" s="141" customFormat="1" ht="15.95" customHeight="1" thickTop="1" thickBot="1" x14ac:dyDescent="0.25">
      <c r="B12" s="240"/>
      <c r="C12" s="184"/>
      <c r="D12" s="185"/>
      <c r="E12" s="186"/>
      <c r="F12" s="268"/>
      <c r="G12" s="191" t="s">
        <v>105</v>
      </c>
      <c r="H12" s="192" t="s">
        <v>107</v>
      </c>
      <c r="I12" s="193" t="s">
        <v>108</v>
      </c>
      <c r="J12" s="237"/>
    </row>
    <row r="13" spans="2:10" s="141" customFormat="1" ht="15.95" customHeight="1" thickTop="1" thickBot="1" x14ac:dyDescent="0.25">
      <c r="B13" s="240"/>
      <c r="C13" s="271" t="s">
        <v>118</v>
      </c>
      <c r="D13" s="272"/>
      <c r="E13" s="215">
        <f>Conso1</f>
        <v>20</v>
      </c>
      <c r="F13" s="270"/>
      <c r="G13" s="224">
        <v>12</v>
      </c>
      <c r="H13" s="222">
        <v>200</v>
      </c>
      <c r="I13" s="221">
        <f>Pres_Fin_2</f>
        <v>200</v>
      </c>
      <c r="J13" s="237"/>
    </row>
    <row r="14" spans="2:10" s="141" customFormat="1" ht="15.95" customHeight="1" thickTop="1" thickBot="1" x14ac:dyDescent="0.25">
      <c r="B14" s="240"/>
      <c r="C14" s="191" t="s">
        <v>105</v>
      </c>
      <c r="D14" s="192" t="s">
        <v>107</v>
      </c>
      <c r="E14" s="193" t="s">
        <v>108</v>
      </c>
      <c r="F14" s="268"/>
      <c r="G14" s="243" t="s">
        <v>83</v>
      </c>
      <c r="H14" s="244"/>
      <c r="I14" s="245"/>
      <c r="J14" s="237"/>
    </row>
    <row r="15" spans="2:10" s="141" customFormat="1" ht="15.95" customHeight="1" thickTop="1" thickBot="1" x14ac:dyDescent="0.25">
      <c r="B15" s="240"/>
      <c r="C15" s="224">
        <v>12</v>
      </c>
      <c r="D15" s="222">
        <v>200</v>
      </c>
      <c r="E15" s="221">
        <f>Pres_Fin_1</f>
        <v>200</v>
      </c>
      <c r="F15" s="268"/>
      <c r="G15" s="149" t="s">
        <v>69</v>
      </c>
      <c r="H15" s="146" t="s">
        <v>73</v>
      </c>
      <c r="I15" s="147" t="s">
        <v>79</v>
      </c>
      <c r="J15" s="237"/>
    </row>
    <row r="16" spans="2:10" s="141" customFormat="1" ht="15.95" customHeight="1" thickTop="1" thickBot="1" x14ac:dyDescent="0.25">
      <c r="B16" s="240"/>
      <c r="C16" s="264" t="s">
        <v>83</v>
      </c>
      <c r="D16" s="265"/>
      <c r="E16" s="266"/>
      <c r="F16" s="268"/>
      <c r="G16" s="153" t="str">
        <f>Intervalle</f>
        <v/>
      </c>
      <c r="H16" s="217" t="str">
        <f>Majoration!F7</f>
        <v/>
      </c>
      <c r="I16" s="154" t="str">
        <f>Calculs!F17</f>
        <v/>
      </c>
      <c r="J16" s="237"/>
    </row>
    <row r="17" spans="1:10" s="141" customFormat="1" ht="15.95" customHeight="1" thickTop="1" x14ac:dyDescent="0.2">
      <c r="B17" s="240"/>
      <c r="C17" s="148" t="s">
        <v>64</v>
      </c>
      <c r="D17" s="143" t="s">
        <v>65</v>
      </c>
      <c r="E17" s="144" t="s">
        <v>66</v>
      </c>
      <c r="F17" s="268"/>
      <c r="G17" s="149" t="s">
        <v>64</v>
      </c>
      <c r="H17" s="146" t="s">
        <v>65</v>
      </c>
      <c r="I17" s="147" t="s">
        <v>66</v>
      </c>
      <c r="J17" s="237"/>
    </row>
    <row r="18" spans="1:10" s="141" customFormat="1" ht="15.95" customHeight="1" thickBot="1" x14ac:dyDescent="0.25">
      <c r="B18" s="240"/>
      <c r="C18" s="150" t="str">
        <f>Calculs!E8</f>
        <v/>
      </c>
      <c r="D18" s="151" t="str">
        <f>Calculs!F8</f>
        <v/>
      </c>
      <c r="E18" s="152" t="str">
        <f>Calculs!G8</f>
        <v/>
      </c>
      <c r="F18" s="268"/>
      <c r="G18" s="153" t="str">
        <f>Calculs!H17</f>
        <v/>
      </c>
      <c r="H18" s="157" t="str">
        <f>Calculs!I17</f>
        <v/>
      </c>
      <c r="I18" s="158" t="str">
        <f>Calculs!J17</f>
        <v/>
      </c>
      <c r="J18" s="237"/>
    </row>
    <row r="19" spans="1:10" s="141" customFormat="1" ht="15.95" customHeight="1" thickTop="1" x14ac:dyDescent="0.2">
      <c r="B19" s="240"/>
      <c r="C19" s="148" t="s">
        <v>85</v>
      </c>
      <c r="D19" s="143" t="s">
        <v>74</v>
      </c>
      <c r="E19" s="144" t="s">
        <v>68</v>
      </c>
      <c r="F19" s="268"/>
      <c r="G19" s="149" t="s">
        <v>85</v>
      </c>
      <c r="H19" s="146" t="s">
        <v>74</v>
      </c>
      <c r="I19" s="147" t="s">
        <v>68</v>
      </c>
      <c r="J19" s="237"/>
    </row>
    <row r="20" spans="1:10" s="141" customFormat="1" ht="15.95" customHeight="1" thickBot="1" x14ac:dyDescent="0.25">
      <c r="B20" s="240"/>
      <c r="C20" s="155" t="str">
        <f>Calculs!B11</f>
        <v/>
      </c>
      <c r="D20" s="156" t="str">
        <f>Calculs!C11</f>
        <v/>
      </c>
      <c r="E20" s="152" t="str">
        <f>Calculs!I8</f>
        <v/>
      </c>
      <c r="F20" s="268"/>
      <c r="G20" s="162" t="str">
        <f>Calculs!B20</f>
        <v/>
      </c>
      <c r="H20" s="163" t="str">
        <f>Calculs!C20</f>
        <v/>
      </c>
      <c r="I20" s="158" t="str">
        <f>Calculs!L17</f>
        <v/>
      </c>
      <c r="J20" s="237"/>
    </row>
    <row r="21" spans="1:10" s="141" customFormat="1" ht="15.95" customHeight="1" thickTop="1" thickBot="1" x14ac:dyDescent="0.25">
      <c r="B21" s="240"/>
      <c r="C21" s="252" t="s">
        <v>84</v>
      </c>
      <c r="D21" s="253"/>
      <c r="E21" s="254"/>
      <c r="F21" s="268"/>
      <c r="G21" s="252" t="s">
        <v>84</v>
      </c>
      <c r="H21" s="253"/>
      <c r="I21" s="254"/>
      <c r="J21" s="237"/>
    </row>
    <row r="22" spans="1:10" s="141" customFormat="1" ht="15.95" customHeight="1" thickTop="1" x14ac:dyDescent="0.2">
      <c r="B22" s="240"/>
      <c r="C22" s="159" t="s">
        <v>30</v>
      </c>
      <c r="D22" s="160" t="s">
        <v>29</v>
      </c>
      <c r="E22" s="161" t="s">
        <v>20</v>
      </c>
      <c r="F22" s="268"/>
      <c r="G22" s="159" t="s">
        <v>30</v>
      </c>
      <c r="H22" s="160" t="s">
        <v>29</v>
      </c>
      <c r="I22" s="161" t="s">
        <v>20</v>
      </c>
      <c r="J22" s="237"/>
    </row>
    <row r="23" spans="1:10" s="141" customFormat="1" ht="15.95" customHeight="1" thickBot="1" x14ac:dyDescent="0.25">
      <c r="B23" s="240"/>
      <c r="C23" s="164" t="str">
        <f>Calculs!D11</f>
        <v/>
      </c>
      <c r="D23" s="165" t="str">
        <f>Calculs!E11</f>
        <v/>
      </c>
      <c r="E23" s="166" t="str">
        <f>Calculs!F11</f>
        <v/>
      </c>
      <c r="F23" s="268"/>
      <c r="G23" s="164" t="str">
        <f>Calculs!F20</f>
        <v/>
      </c>
      <c r="H23" s="169" t="str">
        <f>Calculs!G20</f>
        <v/>
      </c>
      <c r="I23" s="170" t="str">
        <f>Calculs!H20</f>
        <v/>
      </c>
      <c r="J23" s="237"/>
    </row>
    <row r="24" spans="1:10" s="141" customFormat="1" ht="15.95" customHeight="1" thickTop="1" x14ac:dyDescent="0.2">
      <c r="B24" s="240"/>
      <c r="C24" s="159" t="s">
        <v>2</v>
      </c>
      <c r="D24" s="160" t="s">
        <v>1</v>
      </c>
      <c r="E24" s="167" t="s">
        <v>19</v>
      </c>
      <c r="F24" s="268"/>
      <c r="G24" s="159" t="s">
        <v>2</v>
      </c>
      <c r="H24" s="160" t="s">
        <v>1</v>
      </c>
      <c r="I24" s="171" t="s">
        <v>19</v>
      </c>
      <c r="J24" s="237"/>
    </row>
    <row r="25" spans="1:10" s="141" customFormat="1" ht="15.95" customHeight="1" thickBot="1" x14ac:dyDescent="0.25">
      <c r="B25" s="240"/>
      <c r="C25" s="228" t="str">
        <f>Calculs!G11</f>
        <v/>
      </c>
      <c r="D25" s="227" t="str">
        <f>Calculs!H11</f>
        <v/>
      </c>
      <c r="E25" s="168" t="str">
        <f>Calculs!I11</f>
        <v/>
      </c>
      <c r="F25" s="268"/>
      <c r="G25" s="228" t="str">
        <f>Calculs!I20</f>
        <v/>
      </c>
      <c r="H25" s="229" t="str">
        <f>Calculs!J20</f>
        <v/>
      </c>
      <c r="I25" s="172" t="str">
        <f>Calculs!K20</f>
        <v/>
      </c>
      <c r="J25" s="237"/>
    </row>
    <row r="26" spans="1:10" s="141" customFormat="1" ht="26.25" customHeight="1" thickTop="1" x14ac:dyDescent="0.2">
      <c r="B26" s="240"/>
      <c r="C26" s="232"/>
      <c r="D26" s="232"/>
      <c r="E26" s="232"/>
      <c r="F26" s="232"/>
      <c r="G26" s="232"/>
      <c r="H26" s="232"/>
      <c r="I26" s="232"/>
      <c r="J26" s="237"/>
    </row>
    <row r="27" spans="1:10" s="141" customFormat="1" ht="14.1" customHeight="1" x14ac:dyDescent="0.2">
      <c r="B27" s="240"/>
      <c r="C27" s="232"/>
      <c r="D27" s="231" t="s">
        <v>104</v>
      </c>
      <c r="E27" s="231"/>
      <c r="F27" s="231"/>
      <c r="G27" s="231"/>
      <c r="H27" s="231"/>
      <c r="I27" s="233"/>
      <c r="J27" s="237"/>
    </row>
    <row r="28" spans="1:10" s="141" customFormat="1" ht="14.1" customHeight="1" x14ac:dyDescent="0.2">
      <c r="B28" s="240"/>
      <c r="C28" s="232"/>
      <c r="D28" s="231"/>
      <c r="E28" s="231"/>
      <c r="F28" s="231"/>
      <c r="G28" s="231"/>
      <c r="H28" s="231"/>
      <c r="I28" s="233"/>
      <c r="J28" s="237"/>
    </row>
    <row r="29" spans="1:10" s="141" customFormat="1" ht="14.1" customHeight="1" x14ac:dyDescent="0.2">
      <c r="B29" s="240"/>
      <c r="C29" s="232"/>
      <c r="D29" s="231"/>
      <c r="E29" s="231"/>
      <c r="F29" s="231"/>
      <c r="G29" s="231"/>
      <c r="H29" s="231"/>
      <c r="I29" s="233"/>
      <c r="J29" s="237"/>
    </row>
    <row r="30" spans="1:10" s="141" customFormat="1" ht="5.0999999999999996" customHeight="1" x14ac:dyDescent="0.2">
      <c r="A30" s="190"/>
      <c r="B30" s="240"/>
      <c r="C30" s="234"/>
      <c r="D30" s="234"/>
      <c r="E30" s="234"/>
      <c r="F30" s="234"/>
      <c r="G30" s="234"/>
      <c r="H30" s="234"/>
      <c r="I30" s="234"/>
      <c r="J30" s="237"/>
    </row>
    <row r="31" spans="1:10" s="141" customFormat="1" x14ac:dyDescent="0.2">
      <c r="B31" s="240"/>
      <c r="C31" s="235"/>
      <c r="D31" s="235"/>
      <c r="E31" s="230" t="s">
        <v>122</v>
      </c>
      <c r="F31" s="230"/>
      <c r="G31" s="230"/>
      <c r="H31" s="235"/>
      <c r="I31" s="235"/>
      <c r="J31" s="237"/>
    </row>
    <row r="32" spans="1:10" ht="5.0999999999999996" customHeight="1" thickBot="1" x14ac:dyDescent="0.25">
      <c r="B32" s="241"/>
      <c r="C32" s="138"/>
      <c r="D32" s="138"/>
      <c r="E32" s="138"/>
      <c r="F32" s="138"/>
      <c r="G32" s="138"/>
      <c r="H32" s="138"/>
      <c r="I32" s="138"/>
      <c r="J32" s="238"/>
    </row>
    <row r="33" ht="5.0999999999999996" customHeight="1" thickTop="1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</sheetData>
  <sheetProtection algorithmName="SHA-512" hashValue="VGyzzoBoLQqENttyIwiZ+eHdBwrRSyD42Ca9r9x11IdPMR08geVtAUuXxZpHfQdpxoMMEaxkgQa4qnXSpAEUTA==" saltValue="heHoQ2uRgBAJu4jCE/WKrQ==" spinCount="100000" sheet="1" objects="1" scenarios="1" selectLockedCells="1"/>
  <customSheetViews>
    <customSheetView guid="{36B51A6A-3DA4-11D6-9942-000000000000}" showPageBreaks="1" hiddenColumns="1" showRuler="0">
      <selection activeCell="E8" sqref="E8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24">
    <mergeCell ref="J2:J32"/>
    <mergeCell ref="B2:B32"/>
    <mergeCell ref="C2:I2"/>
    <mergeCell ref="G8:I8"/>
    <mergeCell ref="C3:I4"/>
    <mergeCell ref="G21:I21"/>
    <mergeCell ref="G6:I6"/>
    <mergeCell ref="G7:I7"/>
    <mergeCell ref="C10:E10"/>
    <mergeCell ref="C16:E16"/>
    <mergeCell ref="C5:I5"/>
    <mergeCell ref="F6:F25"/>
    <mergeCell ref="C21:E21"/>
    <mergeCell ref="G14:I14"/>
    <mergeCell ref="C13:D13"/>
    <mergeCell ref="G11:H11"/>
    <mergeCell ref="E31:G31"/>
    <mergeCell ref="D27:H29"/>
    <mergeCell ref="C26:I26"/>
    <mergeCell ref="C27:C29"/>
    <mergeCell ref="I27:I29"/>
    <mergeCell ref="C30:I30"/>
    <mergeCell ref="C31:D31"/>
    <mergeCell ref="H31:I31"/>
  </mergeCells>
  <phoneticPr fontId="18" type="noConversion"/>
  <conditionalFormatting sqref="D24:D25">
    <cfRule type="expression" dxfId="18" priority="1" stopIfTrue="1">
      <formula>$D$25=""</formula>
    </cfRule>
  </conditionalFormatting>
  <conditionalFormatting sqref="C22:C23">
    <cfRule type="expression" dxfId="17" priority="2" stopIfTrue="1">
      <formula>$C$23=""</formula>
    </cfRule>
  </conditionalFormatting>
  <conditionalFormatting sqref="D22:D23">
    <cfRule type="expression" dxfId="16" priority="3" stopIfTrue="1">
      <formula>$D$23=""</formula>
    </cfRule>
  </conditionalFormatting>
  <conditionalFormatting sqref="E22:E23">
    <cfRule type="expression" dxfId="15" priority="4" stopIfTrue="1">
      <formula>$E$23=""</formula>
    </cfRule>
  </conditionalFormatting>
  <conditionalFormatting sqref="C24:C25">
    <cfRule type="expression" dxfId="14" priority="5" stopIfTrue="1">
      <formula>$C$25=""</formula>
    </cfRule>
  </conditionalFormatting>
  <conditionalFormatting sqref="G22:G23">
    <cfRule type="expression" dxfId="13" priority="6" stopIfTrue="1">
      <formula>$G$23=""</formula>
    </cfRule>
  </conditionalFormatting>
  <conditionalFormatting sqref="H22:H23">
    <cfRule type="expression" dxfId="12" priority="7" stopIfTrue="1">
      <formula>$H$23=""</formula>
    </cfRule>
  </conditionalFormatting>
  <conditionalFormatting sqref="I22:I23">
    <cfRule type="expression" dxfId="11" priority="8" stopIfTrue="1">
      <formula>$I$23=""</formula>
    </cfRule>
  </conditionalFormatting>
  <conditionalFormatting sqref="G24:G25">
    <cfRule type="expression" dxfId="10" priority="9" stopIfTrue="1">
      <formula>$G$25=""</formula>
    </cfRule>
  </conditionalFormatting>
  <conditionalFormatting sqref="H24:H25">
    <cfRule type="expression" dxfId="9" priority="10" stopIfTrue="1">
      <formula>$H$25=""</formula>
    </cfRule>
  </conditionalFormatting>
  <conditionalFormatting sqref="E7">
    <cfRule type="expression" dxfId="8" priority="11" stopIfTrue="1">
      <formula>Nitrox2&gt;21</formula>
    </cfRule>
  </conditionalFormatting>
  <conditionalFormatting sqref="C7">
    <cfRule type="expression" dxfId="7" priority="12" stopIfTrue="1">
      <formula>Nitrox1&gt;21</formula>
    </cfRule>
  </conditionalFormatting>
  <conditionalFormatting sqref="C12">
    <cfRule type="cellIs" dxfId="6" priority="13" stopIfTrue="1" operator="greaterThan">
      <formula>ProMax1</formula>
    </cfRule>
  </conditionalFormatting>
  <conditionalFormatting sqref="G10">
    <cfRule type="cellIs" dxfId="5" priority="14" stopIfTrue="1" operator="greaterThan">
      <formula>ProMax2</formula>
    </cfRule>
  </conditionalFormatting>
  <conditionalFormatting sqref="G7:I7">
    <cfRule type="cellIs" dxfId="4" priority="15" stopIfTrue="1" operator="equal">
      <formula>"Manque Heure Début"</formula>
    </cfRule>
    <cfRule type="cellIs" dxfId="3" priority="16" stopIfTrue="1" operator="equal">
      <formula>"Pas sorti"</formula>
    </cfRule>
  </conditionalFormatting>
  <conditionalFormatting sqref="E15 I13">
    <cfRule type="cellIs" dxfId="2" priority="17" stopIfTrue="1" operator="lessThan">
      <formula>10</formula>
    </cfRule>
    <cfRule type="cellIs" dxfId="1" priority="18" stopIfTrue="1" operator="lessThan">
      <formula>50</formula>
    </cfRule>
  </conditionalFormatting>
  <dataValidations xWindow="240" yWindow="276" count="4">
    <dataValidation type="whole" operator="lessThanOrEqual" allowBlank="1" showErrorMessage="1" errorTitle="Prof Maxi" error="La profondeur maxi s'exprime en metres._x000a_Elle doit etre inférieure à la profondeur _x000a_maximum autorisée par le mélange utilisé." promptTitle="Profondeur Maxi" prompt="Saisir la profondeur maximum en metres (sans virgule)" sqref="C12" xr:uid="{00000000-0002-0000-0000-000000000000}">
      <formula1>ProMax1</formula1>
    </dataValidation>
    <dataValidation type="whole" operator="lessThanOrEqual" allowBlank="1" showErrorMessage="1" errorTitle="Prof Maxi" error="La profondeur maxi s'exprime en metres._x000a_Elle doit etre inférieure à la profondeur _x000a_maximum autorisée par le mélange utilisé." promptTitle="Profondeur Maxi" prompt="Saisir la profondeur maximum en metres (sans virgule)" sqref="G10" xr:uid="{00000000-0002-0000-0000-000001000000}">
      <formula1>ProMax2</formula1>
    </dataValidation>
    <dataValidation type="list" allowBlank="1" showInputMessage="1" showErrorMessage="1" errorTitle="Valeur interdite" error="Utiliser la liste dérouloutante_x000a_Autres valeurs interdites" sqref="D15 H13" xr:uid="{00000000-0002-0000-0000-000002000000}">
      <formula1>pression</formula1>
    </dataValidation>
    <dataValidation type="list" allowBlank="1" showInputMessage="1" showErrorMessage="1" errorTitle="Valeur interdite" error="Utiliser la liste dérouloutante_x000a_Autres valeurs interdites" sqref="C15 G13" xr:uid="{00000000-0002-0000-0000-000003000000}">
      <formula1>volume</formula1>
    </dataValidation>
  </dataValidations>
  <hyperlinks>
    <hyperlink ref="E31:G31" r:id="rId2" display="https://cfrofro.fr" xr:uid="{00000000-0004-0000-0000-000000000000}"/>
    <hyperlink ref="E31" r:id="rId3" xr:uid="{F9A3C620-6AC8-4EFA-8291-45D88AD1978E}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/>
  <drawing r:id="rId5"/>
  <legacyDrawing r:id="rId6"/>
  <picture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8" name="Spinner 19">
              <controlPr defaultSize="0" print="0" autoPict="0">
                <anchor moveWithCells="1" sizeWithCells="1">
                  <from>
                    <xdr:col>3</xdr:col>
                    <xdr:colOff>704850</xdr:colOff>
                    <xdr:row>5</xdr:row>
                    <xdr:rowOff>9525</xdr:rowOff>
                  </from>
                  <to>
                    <xdr:col>4</xdr:col>
                    <xdr:colOff>19050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Spinner 20">
              <controlPr defaultSize="0" print="0" autoPict="0">
                <anchor moveWithCells="1" sizeWithCells="1">
                  <from>
                    <xdr:col>2</xdr:col>
                    <xdr:colOff>733425</xdr:colOff>
                    <xdr:row>5</xdr:row>
                    <xdr:rowOff>9525</xdr:rowOff>
                  </from>
                  <to>
                    <xdr:col>3</xdr:col>
                    <xdr:colOff>47625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Spinner 34">
              <controlPr defaultSize="0" print="0" autoPict="0">
                <anchor>
                  <from>
                    <xdr:col>8</xdr:col>
                    <xdr:colOff>619125</xdr:colOff>
                    <xdr:row>9</xdr:row>
                    <xdr:rowOff>190500</xdr:rowOff>
                  </from>
                  <to>
                    <xdr:col>8</xdr:col>
                    <xdr:colOff>752475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Spinner 35">
              <controlPr defaultSize="0" print="0" autoPict="0">
                <anchor>
                  <from>
                    <xdr:col>4</xdr:col>
                    <xdr:colOff>628650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2" name="Button 80">
              <controlPr defaultSize="0" print="0" autoFill="0" autoPict="0" macro="[0]!R_A_Z">
                <anchor moveWithCells="1">
                  <from>
                    <xdr:col>2</xdr:col>
                    <xdr:colOff>171450</xdr:colOff>
                    <xdr:row>25</xdr:row>
                    <xdr:rowOff>95250</xdr:rowOff>
                  </from>
                  <to>
                    <xdr:col>4</xdr:col>
                    <xdr:colOff>581025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3" name="Button 81">
              <controlPr defaultSize="0" print="0" autoFill="0" autoPict="0" macro="[0]!Feuil1.Impression">
                <anchor moveWithCells="1">
                  <from>
                    <xdr:col>6</xdr:col>
                    <xdr:colOff>333375</xdr:colOff>
                    <xdr:row>25</xdr:row>
                    <xdr:rowOff>95250</xdr:rowOff>
                  </from>
                  <to>
                    <xdr:col>8</xdr:col>
                    <xdr:colOff>447675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O329"/>
  <sheetViews>
    <sheetView showGridLines="0" workbookViewId="0">
      <selection activeCell="B2" sqref="B2:F4"/>
    </sheetView>
  </sheetViews>
  <sheetFormatPr baseColWidth="10" defaultRowHeight="12.75" x14ac:dyDescent="0.2"/>
  <cols>
    <col min="1" max="1" width="2.7109375" customWidth="1"/>
    <col min="5" max="5" width="12.140625" customWidth="1"/>
    <col min="6" max="6" width="11.5703125" bestFit="1" customWidth="1"/>
  </cols>
  <sheetData>
    <row r="2" spans="2:15" ht="12.75" customHeight="1" x14ac:dyDescent="0.2">
      <c r="B2" s="275" t="s">
        <v>87</v>
      </c>
      <c r="C2" s="275"/>
      <c r="D2" s="275"/>
      <c r="E2" s="275"/>
      <c r="F2" s="275"/>
      <c r="G2" s="89"/>
      <c r="H2" s="89"/>
    </row>
    <row r="3" spans="2:15" ht="12.75" customHeight="1" x14ac:dyDescent="0.2">
      <c r="B3" s="275"/>
      <c r="C3" s="275"/>
      <c r="D3" s="275"/>
      <c r="E3" s="275"/>
      <c r="F3" s="275"/>
      <c r="G3" s="89"/>
      <c r="H3" s="89"/>
    </row>
    <row r="4" spans="2:15" ht="12.75" customHeight="1" x14ac:dyDescent="0.2">
      <c r="B4" s="275"/>
      <c r="C4" s="275"/>
      <c r="D4" s="275"/>
      <c r="E4" s="275"/>
      <c r="F4" s="275"/>
      <c r="G4" s="89"/>
      <c r="H4" s="89"/>
    </row>
    <row r="5" spans="2:15" ht="13.5" thickBot="1" x14ac:dyDescent="0.25"/>
    <row r="6" spans="2:15" ht="15" customHeight="1" thickTop="1" thickBot="1" x14ac:dyDescent="0.25">
      <c r="B6" s="283" t="s">
        <v>77</v>
      </c>
      <c r="C6" s="284"/>
      <c r="D6" s="284"/>
      <c r="E6" s="284"/>
      <c r="F6" s="284"/>
      <c r="G6" s="284"/>
      <c r="H6" s="284"/>
      <c r="I6" s="285"/>
      <c r="J6" s="211" t="s">
        <v>114</v>
      </c>
      <c r="K6" s="210">
        <v>20</v>
      </c>
    </row>
    <row r="7" spans="2:15" ht="15" customHeight="1" thickTop="1" x14ac:dyDescent="0.2">
      <c r="B7" s="26" t="s">
        <v>76</v>
      </c>
      <c r="C7" s="27" t="s">
        <v>75</v>
      </c>
      <c r="D7" s="28" t="s">
        <v>60</v>
      </c>
      <c r="E7" s="43" t="s">
        <v>64</v>
      </c>
      <c r="F7" s="27" t="s">
        <v>65</v>
      </c>
      <c r="G7" s="27" t="s">
        <v>66</v>
      </c>
      <c r="H7" s="27" t="s">
        <v>67</v>
      </c>
      <c r="I7" s="28" t="s">
        <v>68</v>
      </c>
      <c r="J7" s="197" t="s">
        <v>105</v>
      </c>
      <c r="K7" s="27" t="s">
        <v>106</v>
      </c>
      <c r="L7" s="28" t="s">
        <v>109</v>
      </c>
    </row>
    <row r="8" spans="2:15" ht="15" customHeight="1" thickBot="1" x14ac:dyDescent="0.25">
      <c r="B8" s="40" t="str">
        <f>IF(Données!C12="","",ProEqui1)</f>
        <v/>
      </c>
      <c r="C8" s="41" t="str">
        <f>IF(Données!D12="","",Données!D12)</f>
        <v/>
      </c>
      <c r="D8" s="42" t="str">
        <f>IF(Données!E12="","",Données!E12)</f>
        <v/>
      </c>
      <c r="E8" s="62" t="str">
        <f>IF(_Dur1="","",_Dur1/1440)</f>
        <v/>
      </c>
      <c r="F8" s="63" t="str">
        <f>IF(Prof1="","",Remontée!$E$7)</f>
        <v/>
      </c>
      <c r="G8" s="63" t="str">
        <f>IF(SUM($D$11:$H$11)=0,"",SUM($D$11:$H$11))</f>
        <v/>
      </c>
      <c r="H8" s="63" t="str">
        <f>IF(SUM($E$8:$G$8)=0,"",SUM($E$8:$G$8))</f>
        <v/>
      </c>
      <c r="I8" s="64" t="str">
        <f>IF(OR(D8="",H8=""),"",HeureDeb1+SUM($E$8:$G$8))</f>
        <v/>
      </c>
      <c r="J8" s="225">
        <f>Données!C15</f>
        <v>12</v>
      </c>
      <c r="K8" s="199">
        <f>Données!D15</f>
        <v>200</v>
      </c>
      <c r="L8" s="200">
        <f>Vol_Bloc_1*Pres_Bloc_1</f>
        <v>2400</v>
      </c>
    </row>
    <row r="9" spans="2:15" ht="15" customHeight="1" thickTop="1" thickBot="1" x14ac:dyDescent="0.25">
      <c r="B9" s="286" t="s">
        <v>78</v>
      </c>
      <c r="C9" s="287"/>
      <c r="D9" s="287"/>
      <c r="E9" s="287"/>
      <c r="F9" s="287"/>
      <c r="G9" s="287"/>
      <c r="H9" s="287"/>
      <c r="I9" s="288"/>
      <c r="J9" s="197" t="s">
        <v>110</v>
      </c>
      <c r="K9" s="27" t="s">
        <v>111</v>
      </c>
      <c r="L9" s="28" t="s">
        <v>112</v>
      </c>
    </row>
    <row r="10" spans="2:15" ht="15" customHeight="1" thickTop="1" thickBot="1" x14ac:dyDescent="0.25">
      <c r="B10" s="24" t="s">
        <v>22</v>
      </c>
      <c r="C10" s="25" t="s">
        <v>74</v>
      </c>
      <c r="D10" s="52" t="s">
        <v>30</v>
      </c>
      <c r="E10" s="53" t="s">
        <v>29</v>
      </c>
      <c r="F10" s="53" t="s">
        <v>20</v>
      </c>
      <c r="G10" s="53" t="s">
        <v>2</v>
      </c>
      <c r="H10" s="53" t="s">
        <v>1</v>
      </c>
      <c r="I10" s="54" t="s">
        <v>19</v>
      </c>
      <c r="J10" s="198">
        <f>IF(OR(Prof1="",_Dur1=""),0,Conso1*C12*_Dur1)</f>
        <v>0</v>
      </c>
      <c r="K10" s="204">
        <f>SUM(D12:I12)</f>
        <v>0</v>
      </c>
      <c r="L10" s="200">
        <f>J10+K10</f>
        <v>0</v>
      </c>
    </row>
    <row r="11" spans="2:15" ht="15" customHeight="1" thickTop="1" thickBot="1" x14ac:dyDescent="0.25">
      <c r="B11" s="55" t="str">
        <f>IF(Prof1="","",IF(Prof1&lt;6,6,IF(ISERROR(INDEX('Table Paliers'!$L$6:$L$31,MATCH(B$8,'Table Paliers'!$L$6:$L$31,0))),INDEX('Table Paliers'!$L$6:$L$31,MATCH(B$8,'Table Paliers'!$L$6:$L$31,1)+1),INDEX('Table Paliers'!$L$6:$L$31,MATCH(B$8,'Table Paliers'!$L$6:$L$31,0)))))</f>
        <v/>
      </c>
      <c r="C11" s="56" t="str">
        <f>IF(OR(_Dur1="",Prof1=""),"",IF(_Dur1&gt;'Table Paliers'!$O$46,"Interdit",IF(ISERROR(INDEX('Table Paliers'!$O$6:$O$46,MATCH(_Dur1,'Table Paliers'!$O$6:$O$46,0))),INDEX('Table Paliers'!$O$6:$O$46,MATCH(_Dur1,'Table Paliers'!$O$6:$O$46,1)+1),INDEX('Table Paliers'!$O$6:$O$46,MATCH(_Dur1,'Table Paliers'!$O$6:$O$46,0)))))</f>
        <v/>
      </c>
      <c r="D11" s="57" t="str">
        <f>IF(ISERROR(DGET('Table Paliers'!$B$6:$J$370,D$10,$B$10:$C$11)),"",DGET('Table Paliers'!$B$6:$J$370,D$10,$B$10:$C$11)/1440)</f>
        <v/>
      </c>
      <c r="E11" s="57" t="str">
        <f>IF(ISERROR(DGET('Table Paliers'!$B$6:$J$370,E$10,$B$10:$C$11)),"",DGET('Table Paliers'!$B$6:$J$370,E$10,$B$10:$C$11)/1440)</f>
        <v/>
      </c>
      <c r="F11" s="57" t="str">
        <f>IF(ISERROR(DGET('Table Paliers'!$B$6:$J$370,F$10,$B$10:$C$11)),"",DGET('Table Paliers'!$B$6:$J$370,F$10,$B$10:$C$11)/1440)</f>
        <v/>
      </c>
      <c r="G11" s="57" t="str">
        <f>IF(ISERROR(DGET('Table Paliers'!$B$6:$J$370,G$10,$B$10:$C$11)),"",DGET('Table Paliers'!$B$6:$J$370,G$10,$B$10:$C$11)/1440)</f>
        <v/>
      </c>
      <c r="H11" s="57" t="str">
        <f>IF(ISERROR(DGET('Table Paliers'!$B$6:$J$370,H$10,$B$10:$C$11)),"",DGET('Table Paliers'!$B$6:$J$370,H$10,$B$10:$C$11)/1440)</f>
        <v/>
      </c>
      <c r="I11" s="58" t="str">
        <f>IF(ISERROR(DGET('Table Paliers'!$B$6:$J$370,I$10,$B$10:$C$11)),"",DGET('Table Paliers'!$B$6:$J$370,I$10,$B$10:$C$11))</f>
        <v/>
      </c>
      <c r="J11" s="203" t="s">
        <v>115</v>
      </c>
      <c r="K11" s="201">
        <f>L8-L10</f>
        <v>2400</v>
      </c>
      <c r="L11" s="202">
        <f>INT(K11/Vol_Bloc_1)</f>
        <v>200</v>
      </c>
    </row>
    <row r="12" spans="2:15" ht="15" customHeight="1" thickTop="1" thickBot="1" x14ac:dyDescent="0.25">
      <c r="B12" s="194" t="s">
        <v>113</v>
      </c>
      <c r="C12" s="226" t="str">
        <f>IF(Prof1="","",(Prof1+10)/10)</f>
        <v/>
      </c>
      <c r="D12" s="195">
        <f>IF(D11="",0,(Conso1*2.5)*MINUTE(D11))</f>
        <v>0</v>
      </c>
      <c r="E12" s="195">
        <f>IF(E11="",0,(Conso1*2.2)*MINUTE(E11))</f>
        <v>0</v>
      </c>
      <c r="F12" s="195">
        <f>IF(F11="",0,(Conso1*1.9)*MINUTE(F11))</f>
        <v>0</v>
      </c>
      <c r="G12" s="195">
        <f>IF(G11="",0,(Conso1*1.6)*MINUTE(G11))</f>
        <v>0</v>
      </c>
      <c r="H12" s="195">
        <f>IF(H11="",0,(Conso1*1.3)*MINUTE(H11))</f>
        <v>0</v>
      </c>
      <c r="I12" s="196">
        <f>IF(F8="",0,(Conso1*C12)*MINUTE(F8)/2)</f>
        <v>0</v>
      </c>
      <c r="L12" s="1"/>
    </row>
    <row r="13" spans="2:15" ht="15" customHeight="1" thickTop="1" x14ac:dyDescent="0.2">
      <c r="L13" s="1"/>
    </row>
    <row r="14" spans="2:15" ht="15" customHeight="1" thickBot="1" x14ac:dyDescent="0.25"/>
    <row r="15" spans="2:15" ht="15" customHeight="1" thickTop="1" thickBot="1" x14ac:dyDescent="0.25">
      <c r="B15" s="280" t="s">
        <v>81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2"/>
      <c r="M15" s="197" t="s">
        <v>105</v>
      </c>
      <c r="N15" s="27" t="s">
        <v>106</v>
      </c>
      <c r="O15" s="28" t="s">
        <v>109</v>
      </c>
    </row>
    <row r="16" spans="2:15" ht="15" customHeight="1" thickTop="1" thickBot="1" x14ac:dyDescent="0.25">
      <c r="B16" s="29" t="s">
        <v>76</v>
      </c>
      <c r="C16" s="30" t="s">
        <v>75</v>
      </c>
      <c r="D16" s="31" t="s">
        <v>60</v>
      </c>
      <c r="E16" s="31" t="s">
        <v>73</v>
      </c>
      <c r="F16" s="31" t="s">
        <v>79</v>
      </c>
      <c r="G16" s="133" t="s">
        <v>69</v>
      </c>
      <c r="H16" s="136" t="s">
        <v>64</v>
      </c>
      <c r="I16" s="30" t="s">
        <v>65</v>
      </c>
      <c r="J16" s="30" t="s">
        <v>66</v>
      </c>
      <c r="K16" s="30" t="s">
        <v>67</v>
      </c>
      <c r="L16" s="31" t="s">
        <v>68</v>
      </c>
      <c r="M16" s="225">
        <f>Données!G13</f>
        <v>12</v>
      </c>
      <c r="N16" s="199">
        <f>Données!H13</f>
        <v>200</v>
      </c>
      <c r="O16" s="200">
        <f>Vol_Bloc_2*Pres_Bloc_2</f>
        <v>2400</v>
      </c>
    </row>
    <row r="17" spans="2:15" ht="15" customHeight="1" thickTop="1" thickBot="1" x14ac:dyDescent="0.25">
      <c r="B17" s="40" t="str">
        <f>IF(Données!G10="","",ProEqui2)</f>
        <v/>
      </c>
      <c r="C17" s="41" t="str">
        <f>IF(Données!H10="","",Données!H10)</f>
        <v/>
      </c>
      <c r="D17" s="42" t="str">
        <f>IF(Données!I10="","",Données!I10)</f>
        <v/>
      </c>
      <c r="E17" s="67">
        <f>IF(ISERROR(B24),"",B24)</f>
        <v>0</v>
      </c>
      <c r="F17" s="39" t="str">
        <f>IF(ISERROR(C24),"",C24)</f>
        <v/>
      </c>
      <c r="G17" s="134" t="str">
        <f>IF(ISERROR(D24),"",D24)</f>
        <v/>
      </c>
      <c r="H17" s="137" t="str">
        <f>IF(OR(_Dur2="",B17=""),"",C17/1440)</f>
        <v/>
      </c>
      <c r="I17" s="66" t="str">
        <f>IF(B17="","",Remontée!$E$10)</f>
        <v/>
      </c>
      <c r="J17" s="66" t="str">
        <f>IF(SUM(F20:J20)=0,"",SUM(F20:J20))</f>
        <v/>
      </c>
      <c r="K17" s="66" t="str">
        <f>IF(SUM(H17:J17)=0,"",SUM(H17:J17))</f>
        <v/>
      </c>
      <c r="L17" s="65" t="str">
        <f>IF(OR(D17="",K17="",HeureDeb1=""),"",HeureDeb2+K17)</f>
        <v/>
      </c>
      <c r="M17" s="197" t="s">
        <v>110</v>
      </c>
      <c r="N17" s="27" t="s">
        <v>111</v>
      </c>
      <c r="O17" s="28" t="s">
        <v>112</v>
      </c>
    </row>
    <row r="18" spans="2:15" ht="15" customHeight="1" thickTop="1" thickBot="1" x14ac:dyDescent="0.25">
      <c r="B18" s="289" t="s">
        <v>78</v>
      </c>
      <c r="C18" s="290"/>
      <c r="D18" s="290"/>
      <c r="E18" s="290"/>
      <c r="F18" s="290"/>
      <c r="G18" s="290"/>
      <c r="H18" s="290"/>
      <c r="I18" s="290"/>
      <c r="J18" s="290"/>
      <c r="K18" s="291"/>
      <c r="L18" s="212" t="s">
        <v>117</v>
      </c>
      <c r="M18" s="198">
        <f>IF(OR(Prof2="",_Dur2=""),0,Conso2*C21*_Dur2)</f>
        <v>0</v>
      </c>
      <c r="N18" s="204">
        <f>SUM(F21:K21)</f>
        <v>0</v>
      </c>
      <c r="O18" s="200">
        <f>M18+N18</f>
        <v>0</v>
      </c>
    </row>
    <row r="19" spans="2:15" ht="15" customHeight="1" thickTop="1" thickBot="1" x14ac:dyDescent="0.25">
      <c r="B19" s="44" t="s">
        <v>22</v>
      </c>
      <c r="C19" s="45" t="s">
        <v>74</v>
      </c>
      <c r="D19" s="276" t="s">
        <v>88</v>
      </c>
      <c r="E19" s="277"/>
      <c r="F19" s="46" t="s">
        <v>30</v>
      </c>
      <c r="G19" s="47" t="s">
        <v>29</v>
      </c>
      <c r="H19" s="47" t="s">
        <v>20</v>
      </c>
      <c r="I19" s="47" t="s">
        <v>2</v>
      </c>
      <c r="J19" s="47" t="s">
        <v>1</v>
      </c>
      <c r="K19" s="48" t="s">
        <v>19</v>
      </c>
      <c r="L19" s="209">
        <v>20</v>
      </c>
      <c r="M19" s="203" t="s">
        <v>115</v>
      </c>
      <c r="N19" s="201">
        <f>O16-O18</f>
        <v>2400</v>
      </c>
      <c r="O19" s="202">
        <f>INT(N19/Vol_Bloc_2)</f>
        <v>200</v>
      </c>
    </row>
    <row r="20" spans="2:15" ht="15" customHeight="1" thickTop="1" thickBot="1" x14ac:dyDescent="0.25">
      <c r="B20" s="49" t="str">
        <f>IF($G$17&lt;'Azote Résiduel'!$C$12,MAX(ProfC1,IF(ISERROR(INDEX('Table Paliers'!$L$6:$L$31,MATCH(B$17,'Table Paliers'!$L$6:$L$31,0))),INDEX('Table Paliers'!$L$6:$L$31,MATCH(B$17,'Table Paliers'!$L$6:$L$31,1)+1),INDEX('Table Paliers'!$L$6:$L$31,MATCH(B$17,'Table Paliers'!$L$6:$L$31,0)))),IF(B17="","",IF(ISERROR(INDEX('Table Paliers'!$L$6:$L$31,MATCH(B$17,'Table Paliers'!$L$6:$L$31,0))),INDEX('Table Paliers'!$L$6:$L$31,MATCH(B$17,'Table Paliers'!$L$6:$L$31,1)+1),INDEX('Table Paliers'!$L$6:$L$31,MATCH(B$17,'Table Paliers'!$L$6:$L$31,0)))))</f>
        <v/>
      </c>
      <c r="C20" s="39" t="str">
        <f>IF(OR(_Dur2="",Prof2="",G17="Impossible",G17=""),"",IF($C$24&gt;'Table Paliers'!$R$46,"Interdit",IF(ISERROR(INDEX('Table Paliers'!$R$6:$R$46,MATCH(C$24,'Table Paliers'!$R$6:$R$46,0))),INDEX('Table Paliers'!$R$6:$R$46,MATCH(C$24,'Table Paliers'!$R$6:$R$46,1)+1),INDEX('Table Paliers'!$R$6:$R$46,MATCH(C$24,'Table Paliers'!$R$6:$R$46,0)))))</f>
        <v/>
      </c>
      <c r="D20" s="278" t="str">
        <f>IF(HeureDeb2&lt;HeureDeb1,HeureDeb2+1,IF(HeureDeb2&lt;HeureSortie1,"Pas sorti",HeureDeb2))</f>
        <v/>
      </c>
      <c r="E20" s="279"/>
      <c r="F20" s="50" t="str">
        <f>IF(ISERROR(DGET('Table Paliers'!$B$6:$J$370,D$10,$B$19:$C$20)),"",DGET('Table Paliers'!$B$6:$J$370,D$10,$B$19:$C$20)/1440)</f>
        <v/>
      </c>
      <c r="G20" s="50" t="str">
        <f>IF(ISERROR(DGET('Table Paliers'!$B$6:$J$370,E$10,$B$19:$C$20)),"",DGET('Table Paliers'!$B$6:$J$370,E$10,$B$19:$C$20)/1440)</f>
        <v/>
      </c>
      <c r="H20" s="50" t="str">
        <f>IF(ISERROR(DGET('Table Paliers'!$B$6:$J$370,F$10,$B$19:$C$20)),"",DGET('Table Paliers'!$B$6:$J$370,F$10,$B$19:$C$20)/1440)</f>
        <v/>
      </c>
      <c r="I20" s="50" t="str">
        <f>IF(ISERROR(DGET('Table Paliers'!$B$6:$J$370,G$10,$B$19:$C$20)),"",DGET('Table Paliers'!$B$6:$J$370,G$10,$B$19:$C$20)/1440)</f>
        <v/>
      </c>
      <c r="J20" s="50" t="str">
        <f>IF(ISERROR(DGET('Table Paliers'!$B$6:$J$370,H$10,$B$19:$C$20)),"",DGET('Table Paliers'!$B$6:$J$370,H$10,$B$19:$C$20)/1440)</f>
        <v/>
      </c>
      <c r="K20" s="51" t="str">
        <f>IF(ISERROR(DGET('Table Paliers'!$B$6:$J$370,I$10,$B$19:$C$20)),"",DGET('Table Paliers'!$B$6:$J$370,I$10,$B$19:$C$20))</f>
        <v/>
      </c>
    </row>
    <row r="21" spans="2:15" ht="14.25" thickTop="1" thickBot="1" x14ac:dyDescent="0.25">
      <c r="B21" s="207" t="s">
        <v>113</v>
      </c>
      <c r="C21" s="213" t="str">
        <f>IF(Prof2="","",(Prof2+10)/10)</f>
        <v/>
      </c>
      <c r="F21" s="214">
        <f>IF(F20="",0,(Conso2*2.5)*MINUTE(F20))</f>
        <v>0</v>
      </c>
      <c r="G21" s="205">
        <f>IF(G20="",0,(Conso2*2.2)*MINUTE(G20))</f>
        <v>0</v>
      </c>
      <c r="H21" s="205">
        <f>IF(H20="",0,(Conso2*1.9)*MINUTE(H20))</f>
        <v>0</v>
      </c>
      <c r="I21" s="205">
        <f>IF(I20="",0,(Conso2*1.6)*MINUTE(I20))</f>
        <v>0</v>
      </c>
      <c r="J21" s="205">
        <f>IF(J20="",0,(Conso2*1.3)*MINUTE(J20))</f>
        <v>0</v>
      </c>
      <c r="K21" s="206">
        <f>IF(I17="",0,(Conso2*C21)*MINUTE(I17)/2)</f>
        <v>0</v>
      </c>
    </row>
    <row r="22" spans="2:15" ht="14.25" thickTop="1" thickBot="1" x14ac:dyDescent="0.25">
      <c r="F22" s="274">
        <v>21</v>
      </c>
      <c r="G22" s="274"/>
      <c r="H22" s="180" t="s">
        <v>96</v>
      </c>
      <c r="I22" s="181" t="s">
        <v>97</v>
      </c>
      <c r="J22" s="181" t="s">
        <v>98</v>
      </c>
      <c r="K22" s="181" t="s">
        <v>76</v>
      </c>
    </row>
    <row r="23" spans="2:15" ht="13.5" thickTop="1" x14ac:dyDescent="0.2">
      <c r="B23" s="133" t="s">
        <v>73</v>
      </c>
      <c r="C23" s="133" t="s">
        <v>79</v>
      </c>
      <c r="D23" s="133" t="s">
        <v>69</v>
      </c>
      <c r="E23" s="208" t="s">
        <v>99</v>
      </c>
      <c r="F23" s="182">
        <v>21</v>
      </c>
      <c r="G23" s="83" t="str">
        <f>IF(Nitrox1=21,"Air",Nitrox1)</f>
        <v>Air</v>
      </c>
      <c r="H23" s="83">
        <f>100-Nitrox1</f>
        <v>79</v>
      </c>
      <c r="I23" s="183" t="str">
        <f>IF(ProfIni1="","",ProfIni1)</f>
        <v/>
      </c>
      <c r="J23" s="183" t="str">
        <f>IF(I23="","",ROUNDUP(((I23+10)*H23/79)-10,0))</f>
        <v/>
      </c>
      <c r="K23" s="183">
        <f>IF(((160/Nitrox1)-1)*10&gt;65,65,((160/Nitrox1)-1)*10)</f>
        <v>65</v>
      </c>
    </row>
    <row r="24" spans="2:15" ht="13.5" thickBot="1" x14ac:dyDescent="0.25">
      <c r="B24" s="218">
        <f>IF(OR(Intervalle&lt;'Azote Résiduel'!C12,Intervalle&gt;'Azote Résiduel'!AB12),0,Majoration!$F$7)</f>
        <v>0</v>
      </c>
      <c r="C24" s="135" t="str">
        <f>IF(OR(_Dur2="",Prof2="",D17=""),"",IF(Intervalle&lt;'Azote Résiduel'!$C$12,(_Dur1+_Dur2),IF(OR(I11="",Intervalle&gt;'Azote Résiduel'!$AB$12),_Dur2,(_Dur2+Majoration))))</f>
        <v/>
      </c>
      <c r="D24" s="134" t="str">
        <f>IF(OR(HeureSortie1="",D20=""),"",IF(D20="Pas sorti","Pas sorti",IF(D20-HeureSortie1&gt;1,D20-HeureSortie1-1,D20-HeureSortie1)))</f>
        <v/>
      </c>
      <c r="E24" s="208" t="s">
        <v>100</v>
      </c>
      <c r="F24" s="182">
        <v>21</v>
      </c>
      <c r="G24" s="83" t="str">
        <f>IF(Nitrox2=21,"Air",Nitrox2)</f>
        <v>Air</v>
      </c>
      <c r="H24" s="83">
        <f>100-Nitrox2</f>
        <v>79</v>
      </c>
      <c r="I24" s="183" t="str">
        <f>IF(ProfIni2="","",ProfIni2)</f>
        <v/>
      </c>
      <c r="J24" s="183" t="str">
        <f>IF(I24="","",ROUNDUP(((I24+10)*H24/79)-10,0))</f>
        <v/>
      </c>
      <c r="K24" s="183">
        <f>IF(((160/Nitrox2)-1)*10&gt;65,65,((160/Nitrox2)-1)*10)</f>
        <v>65</v>
      </c>
    </row>
    <row r="25" spans="2:15" ht="13.5" thickTop="1" x14ac:dyDescent="0.2"/>
    <row r="28" spans="2:15" x14ac:dyDescent="0.2">
      <c r="B28" s="273" t="s">
        <v>120</v>
      </c>
      <c r="C28" s="273"/>
    </row>
    <row r="29" spans="2:15" x14ac:dyDescent="0.2">
      <c r="B29" s="223" t="s">
        <v>113</v>
      </c>
      <c r="C29" s="223" t="s">
        <v>121</v>
      </c>
    </row>
    <row r="30" spans="2:15" x14ac:dyDescent="0.2">
      <c r="B30" s="1">
        <v>1</v>
      </c>
      <c r="C30" s="1">
        <v>1</v>
      </c>
    </row>
    <row r="31" spans="2:15" x14ac:dyDescent="0.2">
      <c r="B31" s="1">
        <v>2</v>
      </c>
      <c r="C31" s="1">
        <v>1.5</v>
      </c>
    </row>
    <row r="32" spans="2:15" x14ac:dyDescent="0.2">
      <c r="B32" s="1">
        <v>3</v>
      </c>
      <c r="C32" s="1">
        <v>2</v>
      </c>
    </row>
    <row r="33" spans="2:3" x14ac:dyDescent="0.2">
      <c r="B33" s="1">
        <v>4</v>
      </c>
      <c r="C33" s="1">
        <v>2.5</v>
      </c>
    </row>
    <row r="34" spans="2:3" x14ac:dyDescent="0.2">
      <c r="B34" s="1">
        <v>5</v>
      </c>
      <c r="C34" s="1">
        <v>3</v>
      </c>
    </row>
    <row r="35" spans="2:3" x14ac:dyDescent="0.2">
      <c r="B35" s="1">
        <v>6</v>
      </c>
      <c r="C35" s="1">
        <v>3.5</v>
      </c>
    </row>
    <row r="36" spans="2:3" x14ac:dyDescent="0.2">
      <c r="B36" s="1">
        <v>7</v>
      </c>
      <c r="C36" s="1">
        <v>4</v>
      </c>
    </row>
    <row r="37" spans="2:3" x14ac:dyDescent="0.2">
      <c r="B37" s="1">
        <v>8</v>
      </c>
      <c r="C37" s="1">
        <v>4.5</v>
      </c>
    </row>
    <row r="38" spans="2:3" x14ac:dyDescent="0.2">
      <c r="B38" s="1">
        <v>9</v>
      </c>
      <c r="C38" s="1">
        <v>5</v>
      </c>
    </row>
    <row r="39" spans="2:3" x14ac:dyDescent="0.2">
      <c r="B39" s="1">
        <v>10</v>
      </c>
      <c r="C39" s="1">
        <v>5.5</v>
      </c>
    </row>
    <row r="40" spans="2:3" x14ac:dyDescent="0.2">
      <c r="B40" s="1">
        <v>11</v>
      </c>
      <c r="C40" s="1">
        <v>6</v>
      </c>
    </row>
    <row r="41" spans="2:3" x14ac:dyDescent="0.2">
      <c r="B41" s="1">
        <v>12</v>
      </c>
      <c r="C41" s="1">
        <v>6.5</v>
      </c>
    </row>
    <row r="42" spans="2:3" x14ac:dyDescent="0.2">
      <c r="B42" s="1">
        <v>13</v>
      </c>
      <c r="C42" s="1">
        <v>7</v>
      </c>
    </row>
    <row r="43" spans="2:3" x14ac:dyDescent="0.2">
      <c r="B43" s="1">
        <v>14</v>
      </c>
      <c r="C43" s="1">
        <v>7.5</v>
      </c>
    </row>
    <row r="44" spans="2:3" x14ac:dyDescent="0.2">
      <c r="B44" s="1">
        <v>15</v>
      </c>
      <c r="C44" s="1">
        <v>8</v>
      </c>
    </row>
    <row r="45" spans="2:3" x14ac:dyDescent="0.2">
      <c r="B45" s="1">
        <v>16</v>
      </c>
      <c r="C45" s="1">
        <v>8.5</v>
      </c>
    </row>
    <row r="46" spans="2:3" x14ac:dyDescent="0.2">
      <c r="B46" s="1">
        <v>17</v>
      </c>
      <c r="C46" s="1">
        <v>9</v>
      </c>
    </row>
    <row r="47" spans="2:3" x14ac:dyDescent="0.2">
      <c r="B47" s="1">
        <v>18</v>
      </c>
      <c r="C47" s="1">
        <v>9.5</v>
      </c>
    </row>
    <row r="48" spans="2:3" x14ac:dyDescent="0.2">
      <c r="B48" s="1">
        <v>19</v>
      </c>
      <c r="C48" s="1">
        <v>10</v>
      </c>
    </row>
    <row r="49" spans="2:3" x14ac:dyDescent="0.2">
      <c r="B49" s="1">
        <v>20</v>
      </c>
      <c r="C49" s="1">
        <v>10.5</v>
      </c>
    </row>
    <row r="50" spans="2:3" x14ac:dyDescent="0.2">
      <c r="B50" s="1">
        <v>21</v>
      </c>
      <c r="C50" s="1">
        <v>11</v>
      </c>
    </row>
    <row r="51" spans="2:3" x14ac:dyDescent="0.2">
      <c r="B51" s="1">
        <v>22</v>
      </c>
      <c r="C51" s="1">
        <v>11.5</v>
      </c>
    </row>
    <row r="52" spans="2:3" x14ac:dyDescent="0.2">
      <c r="B52" s="1">
        <v>23</v>
      </c>
      <c r="C52" s="1">
        <v>12</v>
      </c>
    </row>
    <row r="53" spans="2:3" x14ac:dyDescent="0.2">
      <c r="B53" s="1">
        <v>24</v>
      </c>
      <c r="C53" s="1">
        <v>12.5</v>
      </c>
    </row>
    <row r="54" spans="2:3" x14ac:dyDescent="0.2">
      <c r="B54" s="1">
        <v>25</v>
      </c>
      <c r="C54" s="1">
        <v>13</v>
      </c>
    </row>
    <row r="55" spans="2:3" x14ac:dyDescent="0.2">
      <c r="B55" s="1">
        <v>26</v>
      </c>
      <c r="C55" s="1">
        <v>13.5</v>
      </c>
    </row>
    <row r="56" spans="2:3" x14ac:dyDescent="0.2">
      <c r="B56" s="1">
        <v>27</v>
      </c>
      <c r="C56" s="1">
        <v>14</v>
      </c>
    </row>
    <row r="57" spans="2:3" x14ac:dyDescent="0.2">
      <c r="B57" s="1">
        <v>28</v>
      </c>
      <c r="C57" s="1">
        <v>14.5</v>
      </c>
    </row>
    <row r="58" spans="2:3" x14ac:dyDescent="0.2">
      <c r="B58" s="1">
        <v>29</v>
      </c>
      <c r="C58" s="1">
        <v>15</v>
      </c>
    </row>
    <row r="59" spans="2:3" x14ac:dyDescent="0.2">
      <c r="B59" s="1">
        <v>30</v>
      </c>
      <c r="C59" s="1">
        <v>16</v>
      </c>
    </row>
    <row r="60" spans="2:3" x14ac:dyDescent="0.2">
      <c r="B60" s="1">
        <v>31</v>
      </c>
      <c r="C60" s="1">
        <v>17</v>
      </c>
    </row>
    <row r="61" spans="2:3" x14ac:dyDescent="0.2">
      <c r="B61" s="1">
        <v>32</v>
      </c>
      <c r="C61" s="1">
        <v>18</v>
      </c>
    </row>
    <row r="62" spans="2:3" x14ac:dyDescent="0.2">
      <c r="B62" s="1">
        <v>33</v>
      </c>
      <c r="C62" s="1">
        <v>19</v>
      </c>
    </row>
    <row r="63" spans="2:3" x14ac:dyDescent="0.2">
      <c r="B63" s="1">
        <v>34</v>
      </c>
      <c r="C63" s="1">
        <v>20</v>
      </c>
    </row>
    <row r="64" spans="2:3" x14ac:dyDescent="0.2">
      <c r="B64" s="1">
        <v>35</v>
      </c>
      <c r="C64" s="1">
        <v>21</v>
      </c>
    </row>
    <row r="65" spans="2:3" x14ac:dyDescent="0.2">
      <c r="B65" s="1">
        <v>36</v>
      </c>
      <c r="C65" s="1">
        <v>22</v>
      </c>
    </row>
    <row r="66" spans="2:3" x14ac:dyDescent="0.2">
      <c r="B66" s="1">
        <v>37</v>
      </c>
      <c r="C66" s="1">
        <v>23</v>
      </c>
    </row>
    <row r="67" spans="2:3" x14ac:dyDescent="0.2">
      <c r="B67" s="1">
        <v>38</v>
      </c>
      <c r="C67" s="1">
        <v>24</v>
      </c>
    </row>
    <row r="68" spans="2:3" x14ac:dyDescent="0.2">
      <c r="B68" s="1">
        <v>39</v>
      </c>
      <c r="C68" s="1">
        <v>25</v>
      </c>
    </row>
    <row r="69" spans="2:3" x14ac:dyDescent="0.2">
      <c r="B69" s="1">
        <v>40</v>
      </c>
      <c r="C69" s="1">
        <v>26</v>
      </c>
    </row>
    <row r="70" spans="2:3" x14ac:dyDescent="0.2">
      <c r="B70" s="1">
        <v>41</v>
      </c>
      <c r="C70" s="1">
        <v>27</v>
      </c>
    </row>
    <row r="71" spans="2:3" x14ac:dyDescent="0.2">
      <c r="B71" s="1">
        <v>42</v>
      </c>
      <c r="C71" s="1">
        <v>28</v>
      </c>
    </row>
    <row r="72" spans="2:3" x14ac:dyDescent="0.2">
      <c r="B72" s="1">
        <v>43</v>
      </c>
      <c r="C72" s="1">
        <v>29</v>
      </c>
    </row>
    <row r="73" spans="2:3" x14ac:dyDescent="0.2">
      <c r="B73" s="1">
        <v>44</v>
      </c>
      <c r="C73" s="1">
        <v>30</v>
      </c>
    </row>
    <row r="74" spans="2:3" x14ac:dyDescent="0.2">
      <c r="B74" s="1">
        <v>45</v>
      </c>
      <c r="C74" s="1">
        <v>31</v>
      </c>
    </row>
    <row r="75" spans="2:3" x14ac:dyDescent="0.2">
      <c r="B75" s="1">
        <v>46</v>
      </c>
      <c r="C75" s="1">
        <v>32</v>
      </c>
    </row>
    <row r="76" spans="2:3" x14ac:dyDescent="0.2">
      <c r="B76" s="1">
        <v>47</v>
      </c>
      <c r="C76" s="1">
        <v>33</v>
      </c>
    </row>
    <row r="77" spans="2:3" x14ac:dyDescent="0.2">
      <c r="B77" s="1">
        <v>48</v>
      </c>
      <c r="C77" s="1">
        <v>34</v>
      </c>
    </row>
    <row r="78" spans="2:3" x14ac:dyDescent="0.2">
      <c r="B78" s="1">
        <v>49</v>
      </c>
      <c r="C78" s="1">
        <v>35</v>
      </c>
    </row>
    <row r="79" spans="2:3" x14ac:dyDescent="0.2">
      <c r="B79" s="1">
        <v>50</v>
      </c>
      <c r="C79" s="1">
        <v>36</v>
      </c>
    </row>
    <row r="80" spans="2:3" x14ac:dyDescent="0.2">
      <c r="B80" s="1">
        <v>51</v>
      </c>
      <c r="C80" s="1">
        <v>37</v>
      </c>
    </row>
    <row r="81" spans="2:3" x14ac:dyDescent="0.2">
      <c r="B81" s="1">
        <v>52</v>
      </c>
      <c r="C81" s="1">
        <v>38</v>
      </c>
    </row>
    <row r="82" spans="2:3" x14ac:dyDescent="0.2">
      <c r="B82" s="1">
        <v>53</v>
      </c>
      <c r="C82" s="1">
        <v>39</v>
      </c>
    </row>
    <row r="83" spans="2:3" x14ac:dyDescent="0.2">
      <c r="B83" s="1">
        <v>54</v>
      </c>
      <c r="C83" s="1">
        <v>40</v>
      </c>
    </row>
    <row r="84" spans="2:3" x14ac:dyDescent="0.2">
      <c r="B84" s="1">
        <v>55</v>
      </c>
      <c r="C84" s="1">
        <v>41</v>
      </c>
    </row>
    <row r="85" spans="2:3" x14ac:dyDescent="0.2">
      <c r="B85" s="1">
        <v>56</v>
      </c>
      <c r="C85" s="1">
        <v>42</v>
      </c>
    </row>
    <row r="86" spans="2:3" x14ac:dyDescent="0.2">
      <c r="B86" s="1">
        <v>57</v>
      </c>
      <c r="C86" s="1">
        <v>43</v>
      </c>
    </row>
    <row r="87" spans="2:3" x14ac:dyDescent="0.2">
      <c r="B87" s="1">
        <v>58</v>
      </c>
      <c r="C87" s="1">
        <v>44</v>
      </c>
    </row>
    <row r="88" spans="2:3" x14ac:dyDescent="0.2">
      <c r="B88" s="1">
        <v>59</v>
      </c>
      <c r="C88" s="1">
        <v>45</v>
      </c>
    </row>
    <row r="89" spans="2:3" x14ac:dyDescent="0.2">
      <c r="B89" s="1">
        <v>60</v>
      </c>
      <c r="C89" s="1">
        <v>46</v>
      </c>
    </row>
    <row r="90" spans="2:3" x14ac:dyDescent="0.2">
      <c r="B90" s="1">
        <v>61</v>
      </c>
      <c r="C90" s="1">
        <v>47</v>
      </c>
    </row>
    <row r="91" spans="2:3" x14ac:dyDescent="0.2">
      <c r="B91" s="1">
        <v>62</v>
      </c>
      <c r="C91" s="1">
        <v>48</v>
      </c>
    </row>
    <row r="92" spans="2:3" x14ac:dyDescent="0.2">
      <c r="B92" s="1">
        <v>63</v>
      </c>
      <c r="C92" s="1">
        <v>49</v>
      </c>
    </row>
    <row r="93" spans="2:3" x14ac:dyDescent="0.2">
      <c r="B93" s="1">
        <v>64</v>
      </c>
      <c r="C93" s="1">
        <v>50</v>
      </c>
    </row>
    <row r="94" spans="2:3" x14ac:dyDescent="0.2">
      <c r="B94" s="1">
        <v>65</v>
      </c>
    </row>
    <row r="95" spans="2:3" x14ac:dyDescent="0.2">
      <c r="B95" s="1">
        <v>66</v>
      </c>
    </row>
    <row r="96" spans="2:3" x14ac:dyDescent="0.2">
      <c r="B96" s="1">
        <v>67</v>
      </c>
    </row>
    <row r="97" spans="2:2" x14ac:dyDescent="0.2">
      <c r="B97" s="1">
        <v>68</v>
      </c>
    </row>
    <row r="98" spans="2:2" x14ac:dyDescent="0.2">
      <c r="B98" s="1">
        <v>69</v>
      </c>
    </row>
    <row r="99" spans="2:2" x14ac:dyDescent="0.2">
      <c r="B99" s="1">
        <v>70</v>
      </c>
    </row>
    <row r="100" spans="2:2" x14ac:dyDescent="0.2">
      <c r="B100" s="1">
        <v>71</v>
      </c>
    </row>
    <row r="101" spans="2:2" x14ac:dyDescent="0.2">
      <c r="B101" s="1">
        <v>72</v>
      </c>
    </row>
    <row r="102" spans="2:2" x14ac:dyDescent="0.2">
      <c r="B102" s="1">
        <v>73</v>
      </c>
    </row>
    <row r="103" spans="2:2" x14ac:dyDescent="0.2">
      <c r="B103" s="1">
        <v>74</v>
      </c>
    </row>
    <row r="104" spans="2:2" x14ac:dyDescent="0.2">
      <c r="B104" s="1">
        <v>75</v>
      </c>
    </row>
    <row r="105" spans="2:2" x14ac:dyDescent="0.2">
      <c r="B105" s="1">
        <v>76</v>
      </c>
    </row>
    <row r="106" spans="2:2" x14ac:dyDescent="0.2">
      <c r="B106" s="1">
        <v>77</v>
      </c>
    </row>
    <row r="107" spans="2:2" x14ac:dyDescent="0.2">
      <c r="B107" s="1">
        <v>78</v>
      </c>
    </row>
    <row r="108" spans="2:2" x14ac:dyDescent="0.2">
      <c r="B108" s="1">
        <v>79</v>
      </c>
    </row>
    <row r="109" spans="2:2" x14ac:dyDescent="0.2">
      <c r="B109" s="1">
        <v>80</v>
      </c>
    </row>
    <row r="110" spans="2:2" x14ac:dyDescent="0.2">
      <c r="B110" s="1">
        <v>81</v>
      </c>
    </row>
    <row r="111" spans="2:2" x14ac:dyDescent="0.2">
      <c r="B111" s="1">
        <v>82</v>
      </c>
    </row>
    <row r="112" spans="2:2" x14ac:dyDescent="0.2">
      <c r="B112" s="1">
        <v>83</v>
      </c>
    </row>
    <row r="113" spans="2:2" x14ac:dyDescent="0.2">
      <c r="B113" s="1">
        <v>84</v>
      </c>
    </row>
    <row r="114" spans="2:2" x14ac:dyDescent="0.2">
      <c r="B114" s="1">
        <v>85</v>
      </c>
    </row>
    <row r="115" spans="2:2" x14ac:dyDescent="0.2">
      <c r="B115" s="1">
        <v>86</v>
      </c>
    </row>
    <row r="116" spans="2:2" x14ac:dyDescent="0.2">
      <c r="B116" s="1">
        <v>87</v>
      </c>
    </row>
    <row r="117" spans="2:2" x14ac:dyDescent="0.2">
      <c r="B117" s="1">
        <v>88</v>
      </c>
    </row>
    <row r="118" spans="2:2" x14ac:dyDescent="0.2">
      <c r="B118" s="1">
        <v>89</v>
      </c>
    </row>
    <row r="119" spans="2:2" x14ac:dyDescent="0.2">
      <c r="B119" s="1">
        <v>90</v>
      </c>
    </row>
    <row r="120" spans="2:2" x14ac:dyDescent="0.2">
      <c r="B120" s="1">
        <v>91</v>
      </c>
    </row>
    <row r="121" spans="2:2" x14ac:dyDescent="0.2">
      <c r="B121" s="1">
        <v>92</v>
      </c>
    </row>
    <row r="122" spans="2:2" x14ac:dyDescent="0.2">
      <c r="B122" s="1">
        <v>93</v>
      </c>
    </row>
    <row r="123" spans="2:2" x14ac:dyDescent="0.2">
      <c r="B123" s="1">
        <v>94</v>
      </c>
    </row>
    <row r="124" spans="2:2" x14ac:dyDescent="0.2">
      <c r="B124" s="1">
        <v>95</v>
      </c>
    </row>
    <row r="125" spans="2:2" x14ac:dyDescent="0.2">
      <c r="B125" s="1">
        <v>96</v>
      </c>
    </row>
    <row r="126" spans="2:2" x14ac:dyDescent="0.2">
      <c r="B126" s="1">
        <v>97</v>
      </c>
    </row>
    <row r="127" spans="2:2" x14ac:dyDescent="0.2">
      <c r="B127" s="1">
        <v>98</v>
      </c>
    </row>
    <row r="128" spans="2:2" x14ac:dyDescent="0.2">
      <c r="B128" s="1">
        <v>99</v>
      </c>
    </row>
    <row r="129" spans="2:2" x14ac:dyDescent="0.2">
      <c r="B129" s="1">
        <v>100</v>
      </c>
    </row>
    <row r="130" spans="2:2" x14ac:dyDescent="0.2">
      <c r="B130" s="1">
        <v>101</v>
      </c>
    </row>
    <row r="131" spans="2:2" x14ac:dyDescent="0.2">
      <c r="B131" s="1">
        <v>102</v>
      </c>
    </row>
    <row r="132" spans="2:2" x14ac:dyDescent="0.2">
      <c r="B132" s="1">
        <v>103</v>
      </c>
    </row>
    <row r="133" spans="2:2" x14ac:dyDescent="0.2">
      <c r="B133" s="1">
        <v>104</v>
      </c>
    </row>
    <row r="134" spans="2:2" x14ac:dyDescent="0.2">
      <c r="B134" s="1">
        <v>105</v>
      </c>
    </row>
    <row r="135" spans="2:2" x14ac:dyDescent="0.2">
      <c r="B135" s="1">
        <v>106</v>
      </c>
    </row>
    <row r="136" spans="2:2" x14ac:dyDescent="0.2">
      <c r="B136" s="1">
        <v>107</v>
      </c>
    </row>
    <row r="137" spans="2:2" x14ac:dyDescent="0.2">
      <c r="B137" s="1">
        <v>108</v>
      </c>
    </row>
    <row r="138" spans="2:2" x14ac:dyDescent="0.2">
      <c r="B138" s="1">
        <v>109</v>
      </c>
    </row>
    <row r="139" spans="2:2" x14ac:dyDescent="0.2">
      <c r="B139" s="1">
        <v>110</v>
      </c>
    </row>
    <row r="140" spans="2:2" x14ac:dyDescent="0.2">
      <c r="B140" s="1">
        <v>111</v>
      </c>
    </row>
    <row r="141" spans="2:2" x14ac:dyDescent="0.2">
      <c r="B141" s="1">
        <v>112</v>
      </c>
    </row>
    <row r="142" spans="2:2" x14ac:dyDescent="0.2">
      <c r="B142" s="1">
        <v>113</v>
      </c>
    </row>
    <row r="143" spans="2:2" x14ac:dyDescent="0.2">
      <c r="B143" s="1">
        <v>114</v>
      </c>
    </row>
    <row r="144" spans="2:2" x14ac:dyDescent="0.2">
      <c r="B144" s="1">
        <v>115</v>
      </c>
    </row>
    <row r="145" spans="2:2" x14ac:dyDescent="0.2">
      <c r="B145" s="1">
        <v>116</v>
      </c>
    </row>
    <row r="146" spans="2:2" x14ac:dyDescent="0.2">
      <c r="B146" s="1">
        <v>117</v>
      </c>
    </row>
    <row r="147" spans="2:2" x14ac:dyDescent="0.2">
      <c r="B147" s="1">
        <v>118</v>
      </c>
    </row>
    <row r="148" spans="2:2" x14ac:dyDescent="0.2">
      <c r="B148" s="1">
        <v>119</v>
      </c>
    </row>
    <row r="149" spans="2:2" x14ac:dyDescent="0.2">
      <c r="B149" s="1">
        <v>120</v>
      </c>
    </row>
    <row r="150" spans="2:2" x14ac:dyDescent="0.2">
      <c r="B150" s="1">
        <v>121</v>
      </c>
    </row>
    <row r="151" spans="2:2" x14ac:dyDescent="0.2">
      <c r="B151" s="1">
        <v>122</v>
      </c>
    </row>
    <row r="152" spans="2:2" x14ac:dyDescent="0.2">
      <c r="B152" s="1">
        <v>123</v>
      </c>
    </row>
    <row r="153" spans="2:2" x14ac:dyDescent="0.2">
      <c r="B153" s="1">
        <v>124</v>
      </c>
    </row>
    <row r="154" spans="2:2" x14ac:dyDescent="0.2">
      <c r="B154" s="1">
        <v>125</v>
      </c>
    </row>
    <row r="155" spans="2:2" x14ac:dyDescent="0.2">
      <c r="B155" s="1">
        <v>126</v>
      </c>
    </row>
    <row r="156" spans="2:2" x14ac:dyDescent="0.2">
      <c r="B156" s="1">
        <v>127</v>
      </c>
    </row>
    <row r="157" spans="2:2" x14ac:dyDescent="0.2">
      <c r="B157" s="1">
        <v>128</v>
      </c>
    </row>
    <row r="158" spans="2:2" x14ac:dyDescent="0.2">
      <c r="B158" s="1">
        <v>129</v>
      </c>
    </row>
    <row r="159" spans="2:2" x14ac:dyDescent="0.2">
      <c r="B159" s="1">
        <v>130</v>
      </c>
    </row>
    <row r="160" spans="2:2" x14ac:dyDescent="0.2">
      <c r="B160" s="1">
        <v>131</v>
      </c>
    </row>
    <row r="161" spans="2:2" x14ac:dyDescent="0.2">
      <c r="B161" s="1">
        <v>132</v>
      </c>
    </row>
    <row r="162" spans="2:2" x14ac:dyDescent="0.2">
      <c r="B162" s="1">
        <v>133</v>
      </c>
    </row>
    <row r="163" spans="2:2" x14ac:dyDescent="0.2">
      <c r="B163" s="1">
        <v>134</v>
      </c>
    </row>
    <row r="164" spans="2:2" x14ac:dyDescent="0.2">
      <c r="B164" s="1">
        <v>135</v>
      </c>
    </row>
    <row r="165" spans="2:2" x14ac:dyDescent="0.2">
      <c r="B165" s="1">
        <v>136</v>
      </c>
    </row>
    <row r="166" spans="2:2" x14ac:dyDescent="0.2">
      <c r="B166" s="1">
        <v>137</v>
      </c>
    </row>
    <row r="167" spans="2:2" x14ac:dyDescent="0.2">
      <c r="B167" s="1">
        <v>138</v>
      </c>
    </row>
    <row r="168" spans="2:2" x14ac:dyDescent="0.2">
      <c r="B168" s="1">
        <v>139</v>
      </c>
    </row>
    <row r="169" spans="2:2" x14ac:dyDescent="0.2">
      <c r="B169" s="1">
        <v>140</v>
      </c>
    </row>
    <row r="170" spans="2:2" x14ac:dyDescent="0.2">
      <c r="B170" s="1">
        <v>141</v>
      </c>
    </row>
    <row r="171" spans="2:2" x14ac:dyDescent="0.2">
      <c r="B171" s="1">
        <v>142</v>
      </c>
    </row>
    <row r="172" spans="2:2" x14ac:dyDescent="0.2">
      <c r="B172" s="1">
        <v>143</v>
      </c>
    </row>
    <row r="173" spans="2:2" x14ac:dyDescent="0.2">
      <c r="B173" s="1">
        <v>144</v>
      </c>
    </row>
    <row r="174" spans="2:2" x14ac:dyDescent="0.2">
      <c r="B174" s="1">
        <v>145</v>
      </c>
    </row>
    <row r="175" spans="2:2" x14ac:dyDescent="0.2">
      <c r="B175" s="1">
        <v>146</v>
      </c>
    </row>
    <row r="176" spans="2:2" x14ac:dyDescent="0.2">
      <c r="B176" s="1">
        <v>147</v>
      </c>
    </row>
    <row r="177" spans="2:2" x14ac:dyDescent="0.2">
      <c r="B177" s="1">
        <v>148</v>
      </c>
    </row>
    <row r="178" spans="2:2" x14ac:dyDescent="0.2">
      <c r="B178" s="1">
        <v>149</v>
      </c>
    </row>
    <row r="179" spans="2:2" x14ac:dyDescent="0.2">
      <c r="B179" s="1">
        <v>150</v>
      </c>
    </row>
    <row r="180" spans="2:2" x14ac:dyDescent="0.2">
      <c r="B180" s="1">
        <v>151</v>
      </c>
    </row>
    <row r="181" spans="2:2" x14ac:dyDescent="0.2">
      <c r="B181" s="1">
        <v>152</v>
      </c>
    </row>
    <row r="182" spans="2:2" x14ac:dyDescent="0.2">
      <c r="B182" s="1">
        <v>153</v>
      </c>
    </row>
    <row r="183" spans="2:2" x14ac:dyDescent="0.2">
      <c r="B183" s="1">
        <v>154</v>
      </c>
    </row>
    <row r="184" spans="2:2" x14ac:dyDescent="0.2">
      <c r="B184" s="1">
        <v>155</v>
      </c>
    </row>
    <row r="185" spans="2:2" x14ac:dyDescent="0.2">
      <c r="B185" s="1">
        <v>156</v>
      </c>
    </row>
    <row r="186" spans="2:2" x14ac:dyDescent="0.2">
      <c r="B186" s="1">
        <v>157</v>
      </c>
    </row>
    <row r="187" spans="2:2" x14ac:dyDescent="0.2">
      <c r="B187" s="1">
        <v>158</v>
      </c>
    </row>
    <row r="188" spans="2:2" x14ac:dyDescent="0.2">
      <c r="B188" s="1">
        <v>159</v>
      </c>
    </row>
    <row r="189" spans="2:2" x14ac:dyDescent="0.2">
      <c r="B189" s="1">
        <v>160</v>
      </c>
    </row>
    <row r="190" spans="2:2" x14ac:dyDescent="0.2">
      <c r="B190" s="1">
        <v>161</v>
      </c>
    </row>
    <row r="191" spans="2:2" x14ac:dyDescent="0.2">
      <c r="B191" s="1">
        <v>162</v>
      </c>
    </row>
    <row r="192" spans="2:2" x14ac:dyDescent="0.2">
      <c r="B192" s="1">
        <v>163</v>
      </c>
    </row>
    <row r="193" spans="2:2" x14ac:dyDescent="0.2">
      <c r="B193" s="1">
        <v>164</v>
      </c>
    </row>
    <row r="194" spans="2:2" x14ac:dyDescent="0.2">
      <c r="B194" s="1">
        <v>165</v>
      </c>
    </row>
    <row r="195" spans="2:2" x14ac:dyDescent="0.2">
      <c r="B195" s="1">
        <v>166</v>
      </c>
    </row>
    <row r="196" spans="2:2" x14ac:dyDescent="0.2">
      <c r="B196" s="1">
        <v>167</v>
      </c>
    </row>
    <row r="197" spans="2:2" x14ac:dyDescent="0.2">
      <c r="B197" s="1">
        <v>168</v>
      </c>
    </row>
    <row r="198" spans="2:2" x14ac:dyDescent="0.2">
      <c r="B198" s="1">
        <v>169</v>
      </c>
    </row>
    <row r="199" spans="2:2" x14ac:dyDescent="0.2">
      <c r="B199" s="1">
        <v>170</v>
      </c>
    </row>
    <row r="200" spans="2:2" x14ac:dyDescent="0.2">
      <c r="B200" s="1">
        <v>171</v>
      </c>
    </row>
    <row r="201" spans="2:2" x14ac:dyDescent="0.2">
      <c r="B201" s="1">
        <v>172</v>
      </c>
    </row>
    <row r="202" spans="2:2" x14ac:dyDescent="0.2">
      <c r="B202" s="1">
        <v>173</v>
      </c>
    </row>
    <row r="203" spans="2:2" x14ac:dyDescent="0.2">
      <c r="B203" s="1">
        <v>174</v>
      </c>
    </row>
    <row r="204" spans="2:2" x14ac:dyDescent="0.2">
      <c r="B204" s="1">
        <v>175</v>
      </c>
    </row>
    <row r="205" spans="2:2" x14ac:dyDescent="0.2">
      <c r="B205" s="1">
        <v>176</v>
      </c>
    </row>
    <row r="206" spans="2:2" x14ac:dyDescent="0.2">
      <c r="B206" s="1">
        <v>177</v>
      </c>
    </row>
    <row r="207" spans="2:2" x14ac:dyDescent="0.2">
      <c r="B207" s="1">
        <v>178</v>
      </c>
    </row>
    <row r="208" spans="2:2" x14ac:dyDescent="0.2">
      <c r="B208" s="1">
        <v>179</v>
      </c>
    </row>
    <row r="209" spans="2:2" x14ac:dyDescent="0.2">
      <c r="B209" s="1">
        <v>180</v>
      </c>
    </row>
    <row r="210" spans="2:2" x14ac:dyDescent="0.2">
      <c r="B210" s="1">
        <v>181</v>
      </c>
    </row>
    <row r="211" spans="2:2" x14ac:dyDescent="0.2">
      <c r="B211" s="1">
        <v>182</v>
      </c>
    </row>
    <row r="212" spans="2:2" x14ac:dyDescent="0.2">
      <c r="B212" s="1">
        <v>183</v>
      </c>
    </row>
    <row r="213" spans="2:2" x14ac:dyDescent="0.2">
      <c r="B213" s="1">
        <v>184</v>
      </c>
    </row>
    <row r="214" spans="2:2" x14ac:dyDescent="0.2">
      <c r="B214" s="1">
        <v>185</v>
      </c>
    </row>
    <row r="215" spans="2:2" x14ac:dyDescent="0.2">
      <c r="B215" s="1">
        <v>186</v>
      </c>
    </row>
    <row r="216" spans="2:2" x14ac:dyDescent="0.2">
      <c r="B216" s="1">
        <v>187</v>
      </c>
    </row>
    <row r="217" spans="2:2" x14ac:dyDescent="0.2">
      <c r="B217" s="1">
        <v>188</v>
      </c>
    </row>
    <row r="218" spans="2:2" x14ac:dyDescent="0.2">
      <c r="B218" s="1">
        <v>189</v>
      </c>
    </row>
    <row r="219" spans="2:2" x14ac:dyDescent="0.2">
      <c r="B219" s="1">
        <v>190</v>
      </c>
    </row>
    <row r="220" spans="2:2" x14ac:dyDescent="0.2">
      <c r="B220" s="1">
        <v>191</v>
      </c>
    </row>
    <row r="221" spans="2:2" x14ac:dyDescent="0.2">
      <c r="B221" s="1">
        <v>192</v>
      </c>
    </row>
    <row r="222" spans="2:2" x14ac:dyDescent="0.2">
      <c r="B222" s="1">
        <v>193</v>
      </c>
    </row>
    <row r="223" spans="2:2" x14ac:dyDescent="0.2">
      <c r="B223" s="1">
        <v>194</v>
      </c>
    </row>
    <row r="224" spans="2:2" x14ac:dyDescent="0.2">
      <c r="B224" s="1">
        <v>195</v>
      </c>
    </row>
    <row r="225" spans="2:2" x14ac:dyDescent="0.2">
      <c r="B225" s="1">
        <v>196</v>
      </c>
    </row>
    <row r="226" spans="2:2" x14ac:dyDescent="0.2">
      <c r="B226" s="1">
        <v>197</v>
      </c>
    </row>
    <row r="227" spans="2:2" x14ac:dyDescent="0.2">
      <c r="B227" s="1">
        <v>198</v>
      </c>
    </row>
    <row r="228" spans="2:2" x14ac:dyDescent="0.2">
      <c r="B228" s="1">
        <v>199</v>
      </c>
    </row>
    <row r="229" spans="2:2" x14ac:dyDescent="0.2">
      <c r="B229" s="1">
        <v>200</v>
      </c>
    </row>
    <row r="230" spans="2:2" x14ac:dyDescent="0.2">
      <c r="B230" s="1">
        <v>201</v>
      </c>
    </row>
    <row r="231" spans="2:2" x14ac:dyDescent="0.2">
      <c r="B231" s="1">
        <v>202</v>
      </c>
    </row>
    <row r="232" spans="2:2" x14ac:dyDescent="0.2">
      <c r="B232" s="1">
        <v>203</v>
      </c>
    </row>
    <row r="233" spans="2:2" x14ac:dyDescent="0.2">
      <c r="B233" s="1">
        <v>204</v>
      </c>
    </row>
    <row r="234" spans="2:2" x14ac:dyDescent="0.2">
      <c r="B234" s="1">
        <v>205</v>
      </c>
    </row>
    <row r="235" spans="2:2" x14ac:dyDescent="0.2">
      <c r="B235" s="1">
        <v>206</v>
      </c>
    </row>
    <row r="236" spans="2:2" x14ac:dyDescent="0.2">
      <c r="B236" s="1">
        <v>207</v>
      </c>
    </row>
    <row r="237" spans="2:2" x14ac:dyDescent="0.2">
      <c r="B237" s="1">
        <v>208</v>
      </c>
    </row>
    <row r="238" spans="2:2" x14ac:dyDescent="0.2">
      <c r="B238" s="1">
        <v>209</v>
      </c>
    </row>
    <row r="239" spans="2:2" x14ac:dyDescent="0.2">
      <c r="B239" s="1">
        <v>210</v>
      </c>
    </row>
    <row r="240" spans="2:2" x14ac:dyDescent="0.2">
      <c r="B240" s="1">
        <v>211</v>
      </c>
    </row>
    <row r="241" spans="2:2" x14ac:dyDescent="0.2">
      <c r="B241" s="1">
        <v>212</v>
      </c>
    </row>
    <row r="242" spans="2:2" x14ac:dyDescent="0.2">
      <c r="B242" s="1">
        <v>213</v>
      </c>
    </row>
    <row r="243" spans="2:2" x14ac:dyDescent="0.2">
      <c r="B243" s="1">
        <v>214</v>
      </c>
    </row>
    <row r="244" spans="2:2" x14ac:dyDescent="0.2">
      <c r="B244" s="1">
        <v>215</v>
      </c>
    </row>
    <row r="245" spans="2:2" x14ac:dyDescent="0.2">
      <c r="B245" s="1">
        <v>216</v>
      </c>
    </row>
    <row r="246" spans="2:2" x14ac:dyDescent="0.2">
      <c r="B246" s="1">
        <v>217</v>
      </c>
    </row>
    <row r="247" spans="2:2" x14ac:dyDescent="0.2">
      <c r="B247" s="1">
        <v>218</v>
      </c>
    </row>
    <row r="248" spans="2:2" x14ac:dyDescent="0.2">
      <c r="B248" s="1">
        <v>219</v>
      </c>
    </row>
    <row r="249" spans="2:2" x14ac:dyDescent="0.2">
      <c r="B249" s="1">
        <v>220</v>
      </c>
    </row>
    <row r="250" spans="2:2" x14ac:dyDescent="0.2">
      <c r="B250" s="1">
        <v>221</v>
      </c>
    </row>
    <row r="251" spans="2:2" x14ac:dyDescent="0.2">
      <c r="B251" s="1">
        <v>222</v>
      </c>
    </row>
    <row r="252" spans="2:2" x14ac:dyDescent="0.2">
      <c r="B252" s="1">
        <v>223</v>
      </c>
    </row>
    <row r="253" spans="2:2" x14ac:dyDescent="0.2">
      <c r="B253" s="1">
        <v>224</v>
      </c>
    </row>
    <row r="254" spans="2:2" x14ac:dyDescent="0.2">
      <c r="B254" s="1">
        <v>225</v>
      </c>
    </row>
    <row r="255" spans="2:2" x14ac:dyDescent="0.2">
      <c r="B255" s="1">
        <v>226</v>
      </c>
    </row>
    <row r="256" spans="2:2" x14ac:dyDescent="0.2">
      <c r="B256" s="1">
        <v>227</v>
      </c>
    </row>
    <row r="257" spans="2:2" x14ac:dyDescent="0.2">
      <c r="B257" s="1">
        <v>228</v>
      </c>
    </row>
    <row r="258" spans="2:2" x14ac:dyDescent="0.2">
      <c r="B258" s="1">
        <v>229</v>
      </c>
    </row>
    <row r="259" spans="2:2" x14ac:dyDescent="0.2">
      <c r="B259" s="1">
        <v>230</v>
      </c>
    </row>
    <row r="260" spans="2:2" x14ac:dyDescent="0.2">
      <c r="B260" s="1">
        <v>231</v>
      </c>
    </row>
    <row r="261" spans="2:2" x14ac:dyDescent="0.2">
      <c r="B261" s="1">
        <v>232</v>
      </c>
    </row>
    <row r="262" spans="2:2" x14ac:dyDescent="0.2">
      <c r="B262" s="1">
        <v>233</v>
      </c>
    </row>
    <row r="263" spans="2:2" x14ac:dyDescent="0.2">
      <c r="B263" s="1">
        <v>234</v>
      </c>
    </row>
    <row r="264" spans="2:2" x14ac:dyDescent="0.2">
      <c r="B264" s="1">
        <v>235</v>
      </c>
    </row>
    <row r="265" spans="2:2" x14ac:dyDescent="0.2">
      <c r="B265" s="1">
        <v>236</v>
      </c>
    </row>
    <row r="266" spans="2:2" x14ac:dyDescent="0.2">
      <c r="B266" s="1">
        <v>237</v>
      </c>
    </row>
    <row r="267" spans="2:2" x14ac:dyDescent="0.2">
      <c r="B267" s="1">
        <v>238</v>
      </c>
    </row>
    <row r="268" spans="2:2" x14ac:dyDescent="0.2">
      <c r="B268" s="1">
        <v>239</v>
      </c>
    </row>
    <row r="269" spans="2:2" x14ac:dyDescent="0.2">
      <c r="B269" s="1">
        <v>240</v>
      </c>
    </row>
    <row r="270" spans="2:2" x14ac:dyDescent="0.2">
      <c r="B270" s="1">
        <v>241</v>
      </c>
    </row>
    <row r="271" spans="2:2" x14ac:dyDescent="0.2">
      <c r="B271" s="1">
        <v>242</v>
      </c>
    </row>
    <row r="272" spans="2:2" x14ac:dyDescent="0.2">
      <c r="B272" s="1">
        <v>243</v>
      </c>
    </row>
    <row r="273" spans="2:2" x14ac:dyDescent="0.2">
      <c r="B273" s="1">
        <v>244</v>
      </c>
    </row>
    <row r="274" spans="2:2" x14ac:dyDescent="0.2">
      <c r="B274" s="1">
        <v>245</v>
      </c>
    </row>
    <row r="275" spans="2:2" x14ac:dyDescent="0.2">
      <c r="B275" s="1">
        <v>246</v>
      </c>
    </row>
    <row r="276" spans="2:2" x14ac:dyDescent="0.2">
      <c r="B276" s="1">
        <v>247</v>
      </c>
    </row>
    <row r="277" spans="2:2" x14ac:dyDescent="0.2">
      <c r="B277" s="1">
        <v>248</v>
      </c>
    </row>
    <row r="278" spans="2:2" x14ac:dyDescent="0.2">
      <c r="B278" s="1">
        <v>249</v>
      </c>
    </row>
    <row r="279" spans="2:2" x14ac:dyDescent="0.2">
      <c r="B279" s="1">
        <v>250</v>
      </c>
    </row>
    <row r="280" spans="2:2" x14ac:dyDescent="0.2">
      <c r="B280" s="1">
        <v>251</v>
      </c>
    </row>
    <row r="281" spans="2:2" x14ac:dyDescent="0.2">
      <c r="B281" s="1">
        <v>252</v>
      </c>
    </row>
    <row r="282" spans="2:2" x14ac:dyDescent="0.2">
      <c r="B282" s="1">
        <v>253</v>
      </c>
    </row>
    <row r="283" spans="2:2" x14ac:dyDescent="0.2">
      <c r="B283" s="1">
        <v>254</v>
      </c>
    </row>
    <row r="284" spans="2:2" x14ac:dyDescent="0.2">
      <c r="B284" s="1">
        <v>255</v>
      </c>
    </row>
    <row r="285" spans="2:2" x14ac:dyDescent="0.2">
      <c r="B285" s="1">
        <v>256</v>
      </c>
    </row>
    <row r="286" spans="2:2" x14ac:dyDescent="0.2">
      <c r="B286" s="1">
        <v>257</v>
      </c>
    </row>
    <row r="287" spans="2:2" x14ac:dyDescent="0.2">
      <c r="B287" s="1">
        <v>258</v>
      </c>
    </row>
    <row r="288" spans="2:2" x14ac:dyDescent="0.2">
      <c r="B288" s="1">
        <v>259</v>
      </c>
    </row>
    <row r="289" spans="2:2" x14ac:dyDescent="0.2">
      <c r="B289" s="1">
        <v>260</v>
      </c>
    </row>
    <row r="290" spans="2:2" x14ac:dyDescent="0.2">
      <c r="B290" s="1">
        <v>261</v>
      </c>
    </row>
    <row r="291" spans="2:2" x14ac:dyDescent="0.2">
      <c r="B291" s="1">
        <v>262</v>
      </c>
    </row>
    <row r="292" spans="2:2" x14ac:dyDescent="0.2">
      <c r="B292" s="1">
        <v>263</v>
      </c>
    </row>
    <row r="293" spans="2:2" x14ac:dyDescent="0.2">
      <c r="B293" s="1">
        <v>264</v>
      </c>
    </row>
    <row r="294" spans="2:2" x14ac:dyDescent="0.2">
      <c r="B294" s="1">
        <v>265</v>
      </c>
    </row>
    <row r="295" spans="2:2" x14ac:dyDescent="0.2">
      <c r="B295" s="1">
        <v>266</v>
      </c>
    </row>
    <row r="296" spans="2:2" x14ac:dyDescent="0.2">
      <c r="B296" s="1">
        <v>267</v>
      </c>
    </row>
    <row r="297" spans="2:2" x14ac:dyDescent="0.2">
      <c r="B297" s="1">
        <v>268</v>
      </c>
    </row>
    <row r="298" spans="2:2" x14ac:dyDescent="0.2">
      <c r="B298" s="1">
        <v>269</v>
      </c>
    </row>
    <row r="299" spans="2:2" x14ac:dyDescent="0.2">
      <c r="B299" s="1">
        <v>270</v>
      </c>
    </row>
    <row r="300" spans="2:2" x14ac:dyDescent="0.2">
      <c r="B300" s="1">
        <v>271</v>
      </c>
    </row>
    <row r="301" spans="2:2" x14ac:dyDescent="0.2">
      <c r="B301" s="1">
        <v>272</v>
      </c>
    </row>
    <row r="302" spans="2:2" x14ac:dyDescent="0.2">
      <c r="B302" s="1">
        <v>273</v>
      </c>
    </row>
    <row r="303" spans="2:2" x14ac:dyDescent="0.2">
      <c r="B303" s="1">
        <v>274</v>
      </c>
    </row>
    <row r="304" spans="2:2" x14ac:dyDescent="0.2">
      <c r="B304" s="1">
        <v>275</v>
      </c>
    </row>
    <row r="305" spans="2:2" x14ac:dyDescent="0.2">
      <c r="B305" s="1">
        <v>276</v>
      </c>
    </row>
    <row r="306" spans="2:2" x14ac:dyDescent="0.2">
      <c r="B306" s="1">
        <v>277</v>
      </c>
    </row>
    <row r="307" spans="2:2" x14ac:dyDescent="0.2">
      <c r="B307" s="1">
        <v>278</v>
      </c>
    </row>
    <row r="308" spans="2:2" x14ac:dyDescent="0.2">
      <c r="B308" s="1">
        <v>279</v>
      </c>
    </row>
    <row r="309" spans="2:2" x14ac:dyDescent="0.2">
      <c r="B309" s="1">
        <v>280</v>
      </c>
    </row>
    <row r="310" spans="2:2" x14ac:dyDescent="0.2">
      <c r="B310" s="1">
        <v>281</v>
      </c>
    </row>
    <row r="311" spans="2:2" x14ac:dyDescent="0.2">
      <c r="B311" s="1">
        <v>282</v>
      </c>
    </row>
    <row r="312" spans="2:2" x14ac:dyDescent="0.2">
      <c r="B312" s="1">
        <v>283</v>
      </c>
    </row>
    <row r="313" spans="2:2" x14ac:dyDescent="0.2">
      <c r="B313" s="1">
        <v>284</v>
      </c>
    </row>
    <row r="314" spans="2:2" x14ac:dyDescent="0.2">
      <c r="B314" s="1">
        <v>285</v>
      </c>
    </row>
    <row r="315" spans="2:2" x14ac:dyDescent="0.2">
      <c r="B315" s="1">
        <v>286</v>
      </c>
    </row>
    <row r="316" spans="2:2" x14ac:dyDescent="0.2">
      <c r="B316" s="1">
        <v>287</v>
      </c>
    </row>
    <row r="317" spans="2:2" x14ac:dyDescent="0.2">
      <c r="B317" s="1">
        <v>288</v>
      </c>
    </row>
    <row r="318" spans="2:2" x14ac:dyDescent="0.2">
      <c r="B318" s="1">
        <v>289</v>
      </c>
    </row>
    <row r="319" spans="2:2" x14ac:dyDescent="0.2">
      <c r="B319" s="1">
        <v>290</v>
      </c>
    </row>
    <row r="320" spans="2:2" x14ac:dyDescent="0.2">
      <c r="B320" s="1">
        <v>291</v>
      </c>
    </row>
    <row r="321" spans="2:2" x14ac:dyDescent="0.2">
      <c r="B321" s="1">
        <v>292</v>
      </c>
    </row>
    <row r="322" spans="2:2" x14ac:dyDescent="0.2">
      <c r="B322" s="1">
        <v>293</v>
      </c>
    </row>
    <row r="323" spans="2:2" x14ac:dyDescent="0.2">
      <c r="B323" s="1">
        <v>294</v>
      </c>
    </row>
    <row r="324" spans="2:2" x14ac:dyDescent="0.2">
      <c r="B324" s="1">
        <v>295</v>
      </c>
    </row>
    <row r="325" spans="2:2" x14ac:dyDescent="0.2">
      <c r="B325" s="1">
        <v>296</v>
      </c>
    </row>
    <row r="326" spans="2:2" x14ac:dyDescent="0.2">
      <c r="B326" s="1">
        <v>297</v>
      </c>
    </row>
    <row r="327" spans="2:2" x14ac:dyDescent="0.2">
      <c r="B327" s="1">
        <v>298</v>
      </c>
    </row>
    <row r="328" spans="2:2" x14ac:dyDescent="0.2">
      <c r="B328" s="1">
        <v>299</v>
      </c>
    </row>
    <row r="329" spans="2:2" x14ac:dyDescent="0.2">
      <c r="B329" s="1">
        <v>300</v>
      </c>
    </row>
  </sheetData>
  <customSheetViews>
    <customSheetView guid="{36B51A6A-3DA4-11D6-9942-000000000000}" showGridLines="0" showRuler="0">
      <selection activeCell="B2" sqref="B2:F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9">
    <mergeCell ref="B28:C28"/>
    <mergeCell ref="F22:G22"/>
    <mergeCell ref="B2:F4"/>
    <mergeCell ref="D19:E19"/>
    <mergeCell ref="D20:E20"/>
    <mergeCell ref="B15:L15"/>
    <mergeCell ref="B6:I6"/>
    <mergeCell ref="B9:I9"/>
    <mergeCell ref="B18:K18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2:R384"/>
  <sheetViews>
    <sheetView showGridLines="0" workbookViewId="0">
      <pane ySplit="6" topLeftCell="A7" activePane="bottomLeft" state="frozen"/>
      <selection activeCell="D15" sqref="D15"/>
      <selection pane="bottomLeft" activeCell="B2" sqref="B2:J4"/>
    </sheetView>
  </sheetViews>
  <sheetFormatPr baseColWidth="10" defaultRowHeight="12.75" x14ac:dyDescent="0.2"/>
  <cols>
    <col min="1" max="1" width="2.7109375" customWidth="1"/>
    <col min="2" max="2" width="6.85546875" customWidth="1"/>
    <col min="3" max="3" width="7.140625" style="2" customWidth="1"/>
    <col min="4" max="5" width="5.7109375" customWidth="1"/>
    <col min="6" max="8" width="4.42578125" customWidth="1"/>
    <col min="9" max="10" width="5.5703125" customWidth="1"/>
    <col min="11" max="11" width="2.7109375" customWidth="1"/>
    <col min="12" max="12" width="10.42578125" customWidth="1"/>
    <col min="13" max="13" width="9.85546875" customWidth="1"/>
    <col min="14" max="14" width="4.5703125" customWidth="1"/>
    <col min="15" max="15" width="10" bestFit="1" customWidth="1"/>
    <col min="16" max="16" width="9.7109375" customWidth="1"/>
    <col min="17" max="17" width="4.7109375" customWidth="1"/>
    <col min="18" max="18" width="10" bestFit="1" customWidth="1"/>
  </cols>
  <sheetData>
    <row r="2" spans="2:18" x14ac:dyDescent="0.2">
      <c r="B2" s="275" t="s">
        <v>87</v>
      </c>
      <c r="C2" s="275"/>
      <c r="D2" s="275"/>
      <c r="E2" s="275"/>
      <c r="F2" s="275"/>
      <c r="G2" s="275"/>
      <c r="H2" s="275"/>
      <c r="I2" s="275"/>
      <c r="J2" s="275"/>
    </row>
    <row r="3" spans="2:18" x14ac:dyDescent="0.2">
      <c r="B3" s="275"/>
      <c r="C3" s="275"/>
      <c r="D3" s="275"/>
      <c r="E3" s="275"/>
      <c r="F3" s="275"/>
      <c r="G3" s="275"/>
      <c r="H3" s="275"/>
      <c r="I3" s="275"/>
      <c r="J3" s="275"/>
    </row>
    <row r="4" spans="2:18" ht="13.5" thickBot="1" x14ac:dyDescent="0.25">
      <c r="B4" s="275"/>
      <c r="C4" s="275"/>
      <c r="D4" s="275"/>
      <c r="E4" s="275"/>
      <c r="F4" s="275"/>
      <c r="G4" s="275"/>
      <c r="H4" s="275"/>
      <c r="I4" s="275"/>
      <c r="J4" s="275"/>
    </row>
    <row r="5" spans="2:18" ht="13.5" thickBot="1" x14ac:dyDescent="0.25">
      <c r="M5" s="301" t="s">
        <v>56</v>
      </c>
      <c r="N5" s="302"/>
      <c r="O5" s="303"/>
      <c r="P5" s="294" t="s">
        <v>59</v>
      </c>
      <c r="Q5" s="295"/>
      <c r="R5" s="296"/>
    </row>
    <row r="6" spans="2:18" ht="28.5" customHeight="1" thickBot="1" x14ac:dyDescent="0.25">
      <c r="B6" s="21" t="s">
        <v>22</v>
      </c>
      <c r="C6" s="22" t="s">
        <v>74</v>
      </c>
      <c r="D6" s="21" t="s">
        <v>30</v>
      </c>
      <c r="E6" s="21" t="s">
        <v>29</v>
      </c>
      <c r="F6" s="21" t="s">
        <v>20</v>
      </c>
      <c r="G6" s="21" t="s">
        <v>2</v>
      </c>
      <c r="H6" s="21" t="s">
        <v>1</v>
      </c>
      <c r="I6" s="21" t="s">
        <v>18</v>
      </c>
      <c r="J6" s="21" t="s">
        <v>19</v>
      </c>
      <c r="L6" s="32" t="s">
        <v>80</v>
      </c>
      <c r="M6" s="59" t="s">
        <v>76</v>
      </c>
      <c r="N6" s="59"/>
      <c r="O6" s="60" t="s">
        <v>57</v>
      </c>
      <c r="P6" s="59" t="s">
        <v>76</v>
      </c>
      <c r="Q6" s="59"/>
      <c r="R6" s="60" t="s">
        <v>57</v>
      </c>
    </row>
    <row r="7" spans="2:18" ht="12.6" customHeight="1" thickBot="1" x14ac:dyDescent="0.25">
      <c r="B7" s="23">
        <v>6</v>
      </c>
      <c r="C7" s="4">
        <v>15</v>
      </c>
      <c r="D7" s="5"/>
      <c r="E7" s="5"/>
      <c r="F7" s="5"/>
      <c r="G7" s="5"/>
      <c r="H7" s="5"/>
      <c r="I7" s="5">
        <v>1</v>
      </c>
      <c r="J7" s="6" t="s">
        <v>3</v>
      </c>
      <c r="L7" s="34">
        <v>6</v>
      </c>
      <c r="M7" s="37" t="str">
        <f>Calculs!$B$11</f>
        <v/>
      </c>
      <c r="N7" s="32">
        <v>0</v>
      </c>
      <c r="O7" s="38" t="e">
        <f>INDEX($C$6:$C$370,MATCH($M$7,$B$6:$B$370,0))</f>
        <v>#N/A</v>
      </c>
      <c r="P7" s="37" t="str">
        <f>Calculs!$B$20</f>
        <v/>
      </c>
      <c r="Q7" s="32">
        <v>0</v>
      </c>
      <c r="R7" s="38" t="e">
        <f>INDEX($C$6:$C$370,MATCH($P$7,$B$6:$B$370,0))</f>
        <v>#N/A</v>
      </c>
    </row>
    <row r="8" spans="2:18" ht="12.6" customHeight="1" thickBot="1" x14ac:dyDescent="0.25">
      <c r="B8" s="219">
        <v>6</v>
      </c>
      <c r="C8" s="7">
        <v>30</v>
      </c>
      <c r="D8" s="8"/>
      <c r="E8" s="8"/>
      <c r="F8" s="8"/>
      <c r="G8" s="8"/>
      <c r="H8" s="8"/>
      <c r="I8" s="8">
        <v>1</v>
      </c>
      <c r="J8" s="9" t="s">
        <v>4</v>
      </c>
      <c r="L8" s="35">
        <v>8</v>
      </c>
      <c r="M8" s="37" t="s">
        <v>58</v>
      </c>
      <c r="N8" s="32">
        <f t="shared" ref="N8:N46" si="0">IF(N7&lt;$M$9,N7+1,N7)</f>
        <v>0</v>
      </c>
      <c r="O8" s="38" t="e">
        <f t="shared" ref="O8:O46" si="1">INDEX($C$6:$C$370,MATCH($M$7,$B$6:$B$370,0)+N8)</f>
        <v>#N/A</v>
      </c>
      <c r="P8" s="37" t="s">
        <v>58</v>
      </c>
      <c r="Q8" s="32">
        <f t="shared" ref="Q8:Q46" si="2">IF(Q7&lt;$P$9,Q7+1,Q7)</f>
        <v>0</v>
      </c>
      <c r="R8" s="38" t="e">
        <f t="shared" ref="R8:R46" si="3">INDEX($C$6:$C$370,MATCH($P$7,$B$6:$B$370,0)+Q8)</f>
        <v>#N/A</v>
      </c>
    </row>
    <row r="9" spans="2:18" ht="12.6" customHeight="1" thickBot="1" x14ac:dyDescent="0.25">
      <c r="B9" s="219">
        <v>6</v>
      </c>
      <c r="C9" s="7">
        <v>45</v>
      </c>
      <c r="D9" s="8"/>
      <c r="E9" s="8"/>
      <c r="F9" s="8"/>
      <c r="G9" s="8"/>
      <c r="H9" s="8"/>
      <c r="I9" s="8">
        <v>1</v>
      </c>
      <c r="J9" s="9" t="s">
        <v>5</v>
      </c>
      <c r="L9" s="35">
        <v>10</v>
      </c>
      <c r="M9" s="37">
        <f>COUNTIF($B$7:$B$370,$M$7)-1</f>
        <v>-1</v>
      </c>
      <c r="N9" s="32">
        <f t="shared" si="0"/>
        <v>0</v>
      </c>
      <c r="O9" s="38" t="e">
        <f t="shared" si="1"/>
        <v>#N/A</v>
      </c>
      <c r="P9" s="37">
        <f>COUNTIF($B$7:$B$370,$P$7)-1</f>
        <v>-1</v>
      </c>
      <c r="Q9" s="32">
        <f t="shared" si="2"/>
        <v>0</v>
      </c>
      <c r="R9" s="38" t="e">
        <f t="shared" si="3"/>
        <v>#N/A</v>
      </c>
    </row>
    <row r="10" spans="2:18" ht="12.6" customHeight="1" thickBot="1" x14ac:dyDescent="0.25">
      <c r="B10" s="219">
        <v>6</v>
      </c>
      <c r="C10" s="7">
        <v>75</v>
      </c>
      <c r="D10" s="8"/>
      <c r="E10" s="8"/>
      <c r="F10" s="8"/>
      <c r="G10" s="8"/>
      <c r="H10" s="8"/>
      <c r="I10" s="8">
        <v>1</v>
      </c>
      <c r="J10" s="9" t="s">
        <v>6</v>
      </c>
      <c r="L10" s="35">
        <v>12</v>
      </c>
      <c r="N10" s="32">
        <f t="shared" si="0"/>
        <v>0</v>
      </c>
      <c r="O10" s="38" t="e">
        <f t="shared" si="1"/>
        <v>#N/A</v>
      </c>
      <c r="Q10" s="32">
        <f t="shared" si="2"/>
        <v>0</v>
      </c>
      <c r="R10" s="38" t="e">
        <f t="shared" si="3"/>
        <v>#N/A</v>
      </c>
    </row>
    <row r="11" spans="2:18" ht="12.6" customHeight="1" thickBot="1" x14ac:dyDescent="0.25">
      <c r="B11" s="219">
        <v>6</v>
      </c>
      <c r="C11" s="7">
        <v>105</v>
      </c>
      <c r="D11" s="8"/>
      <c r="E11" s="8"/>
      <c r="F11" s="8"/>
      <c r="G11" s="8"/>
      <c r="H11" s="8"/>
      <c r="I11" s="8">
        <v>1</v>
      </c>
      <c r="J11" s="9" t="s">
        <v>7</v>
      </c>
      <c r="L11" s="35">
        <v>15</v>
      </c>
      <c r="M11" s="33"/>
      <c r="N11" s="32">
        <f t="shared" si="0"/>
        <v>0</v>
      </c>
      <c r="O11" s="38" t="e">
        <f t="shared" si="1"/>
        <v>#N/A</v>
      </c>
      <c r="P11" s="33"/>
      <c r="Q11" s="32">
        <f t="shared" si="2"/>
        <v>0</v>
      </c>
      <c r="R11" s="38" t="e">
        <f t="shared" si="3"/>
        <v>#N/A</v>
      </c>
    </row>
    <row r="12" spans="2:18" ht="12.6" customHeight="1" thickBot="1" x14ac:dyDescent="0.25">
      <c r="B12" s="219">
        <v>6</v>
      </c>
      <c r="C12" s="7">
        <v>135</v>
      </c>
      <c r="D12" s="8"/>
      <c r="E12" s="8"/>
      <c r="F12" s="8"/>
      <c r="G12" s="8"/>
      <c r="H12" s="8"/>
      <c r="I12" s="8">
        <v>1</v>
      </c>
      <c r="J12" s="9" t="s">
        <v>8</v>
      </c>
      <c r="L12" s="35">
        <v>18</v>
      </c>
      <c r="M12" s="33"/>
      <c r="N12" s="32">
        <f t="shared" si="0"/>
        <v>0</v>
      </c>
      <c r="O12" s="38" t="e">
        <f t="shared" si="1"/>
        <v>#N/A</v>
      </c>
      <c r="P12" s="33"/>
      <c r="Q12" s="32">
        <f t="shared" si="2"/>
        <v>0</v>
      </c>
      <c r="R12" s="38" t="e">
        <f t="shared" si="3"/>
        <v>#N/A</v>
      </c>
    </row>
    <row r="13" spans="2:18" ht="12.6" customHeight="1" thickBot="1" x14ac:dyDescent="0.25">
      <c r="B13" s="219">
        <v>6</v>
      </c>
      <c r="C13" s="7">
        <v>180</v>
      </c>
      <c r="D13" s="8"/>
      <c r="E13" s="8"/>
      <c r="F13" s="8"/>
      <c r="G13" s="8"/>
      <c r="H13" s="8"/>
      <c r="I13" s="8">
        <v>1</v>
      </c>
      <c r="J13" s="9" t="s">
        <v>9</v>
      </c>
      <c r="L13" s="35">
        <v>20</v>
      </c>
      <c r="M13" s="33"/>
      <c r="N13" s="32">
        <f t="shared" si="0"/>
        <v>0</v>
      </c>
      <c r="O13" s="38" t="e">
        <f t="shared" si="1"/>
        <v>#N/A</v>
      </c>
      <c r="P13" s="33"/>
      <c r="Q13" s="32">
        <f t="shared" si="2"/>
        <v>0</v>
      </c>
      <c r="R13" s="38" t="e">
        <f t="shared" si="3"/>
        <v>#N/A</v>
      </c>
    </row>
    <row r="14" spans="2:18" ht="12.6" customHeight="1" thickBot="1" x14ac:dyDescent="0.25">
      <c r="B14" s="219">
        <v>6</v>
      </c>
      <c r="C14" s="7">
        <v>240</v>
      </c>
      <c r="D14" s="8"/>
      <c r="E14" s="8"/>
      <c r="F14" s="8"/>
      <c r="G14" s="8"/>
      <c r="H14" s="8"/>
      <c r="I14" s="8">
        <v>1</v>
      </c>
      <c r="J14" s="9" t="s">
        <v>10</v>
      </c>
      <c r="L14" s="35">
        <v>22</v>
      </c>
      <c r="M14" s="33"/>
      <c r="N14" s="32">
        <f t="shared" si="0"/>
        <v>0</v>
      </c>
      <c r="O14" s="38" t="e">
        <f t="shared" si="1"/>
        <v>#N/A</v>
      </c>
      <c r="P14" s="33"/>
      <c r="Q14" s="32">
        <f t="shared" si="2"/>
        <v>0</v>
      </c>
      <c r="R14" s="38" t="e">
        <f t="shared" si="3"/>
        <v>#N/A</v>
      </c>
    </row>
    <row r="15" spans="2:18" ht="12.6" customHeight="1" thickBot="1" x14ac:dyDescent="0.25">
      <c r="B15" s="219">
        <v>6</v>
      </c>
      <c r="C15" s="7">
        <v>315</v>
      </c>
      <c r="D15" s="8"/>
      <c r="E15" s="8"/>
      <c r="F15" s="8"/>
      <c r="G15" s="8"/>
      <c r="H15" s="8"/>
      <c r="I15" s="8">
        <v>1</v>
      </c>
      <c r="J15" s="9" t="s">
        <v>11</v>
      </c>
      <c r="L15" s="35">
        <v>25</v>
      </c>
      <c r="M15" s="33"/>
      <c r="N15" s="32">
        <f t="shared" si="0"/>
        <v>0</v>
      </c>
      <c r="O15" s="38" t="e">
        <f t="shared" si="1"/>
        <v>#N/A</v>
      </c>
      <c r="P15" s="33"/>
      <c r="Q15" s="32">
        <f t="shared" si="2"/>
        <v>0</v>
      </c>
      <c r="R15" s="38" t="e">
        <f t="shared" si="3"/>
        <v>#N/A</v>
      </c>
    </row>
    <row r="16" spans="2:18" ht="12.6" customHeight="1" thickBot="1" x14ac:dyDescent="0.25">
      <c r="B16" s="220">
        <v>6</v>
      </c>
      <c r="C16" s="12">
        <v>360</v>
      </c>
      <c r="D16" s="13"/>
      <c r="E16" s="13"/>
      <c r="F16" s="13"/>
      <c r="G16" s="13"/>
      <c r="H16" s="13"/>
      <c r="I16" s="13">
        <v>1</v>
      </c>
      <c r="J16" s="14" t="s">
        <v>12</v>
      </c>
      <c r="L16" s="35">
        <v>28</v>
      </c>
      <c r="M16" s="33"/>
      <c r="N16" s="32">
        <f t="shared" si="0"/>
        <v>0</v>
      </c>
      <c r="O16" s="38" t="e">
        <f t="shared" si="1"/>
        <v>#N/A</v>
      </c>
      <c r="P16" s="33"/>
      <c r="Q16" s="32">
        <f t="shared" si="2"/>
        <v>0</v>
      </c>
      <c r="R16" s="38" t="e">
        <f t="shared" si="3"/>
        <v>#N/A</v>
      </c>
    </row>
    <row r="17" spans="2:18" ht="12.6" customHeight="1" thickBot="1" x14ac:dyDescent="0.25">
      <c r="B17" s="23">
        <v>8</v>
      </c>
      <c r="C17" s="4">
        <v>15</v>
      </c>
      <c r="D17" s="5"/>
      <c r="E17" s="5"/>
      <c r="F17" s="5"/>
      <c r="G17" s="5"/>
      <c r="H17" s="5"/>
      <c r="I17" s="5">
        <v>1</v>
      </c>
      <c r="J17" s="6" t="s">
        <v>4</v>
      </c>
      <c r="L17" s="35">
        <v>30</v>
      </c>
      <c r="M17" s="33"/>
      <c r="N17" s="32">
        <f t="shared" si="0"/>
        <v>0</v>
      </c>
      <c r="O17" s="38" t="e">
        <f t="shared" si="1"/>
        <v>#N/A</v>
      </c>
      <c r="P17" s="33"/>
      <c r="Q17" s="32">
        <f t="shared" si="2"/>
        <v>0</v>
      </c>
      <c r="R17" s="38" t="e">
        <f t="shared" si="3"/>
        <v>#N/A</v>
      </c>
    </row>
    <row r="18" spans="2:18" ht="12.6" customHeight="1" thickBot="1" x14ac:dyDescent="0.25">
      <c r="B18" s="219">
        <v>8</v>
      </c>
      <c r="C18" s="7">
        <v>30</v>
      </c>
      <c r="D18" s="8"/>
      <c r="E18" s="8"/>
      <c r="F18" s="8"/>
      <c r="G18" s="8"/>
      <c r="H18" s="8"/>
      <c r="I18" s="8">
        <v>1</v>
      </c>
      <c r="J18" s="9" t="s">
        <v>5</v>
      </c>
      <c r="L18" s="35">
        <v>32</v>
      </c>
      <c r="M18" s="33"/>
      <c r="N18" s="32">
        <f t="shared" si="0"/>
        <v>0</v>
      </c>
      <c r="O18" s="38" t="e">
        <f t="shared" si="1"/>
        <v>#N/A</v>
      </c>
      <c r="P18" s="33"/>
      <c r="Q18" s="32">
        <f t="shared" si="2"/>
        <v>0</v>
      </c>
      <c r="R18" s="38" t="e">
        <f t="shared" si="3"/>
        <v>#N/A</v>
      </c>
    </row>
    <row r="19" spans="2:18" ht="12.6" customHeight="1" thickBot="1" x14ac:dyDescent="0.25">
      <c r="B19" s="219">
        <v>8</v>
      </c>
      <c r="C19" s="7">
        <v>45</v>
      </c>
      <c r="D19" s="8"/>
      <c r="E19" s="8"/>
      <c r="F19" s="8"/>
      <c r="G19" s="8"/>
      <c r="H19" s="8"/>
      <c r="I19" s="8">
        <v>1</v>
      </c>
      <c r="J19" s="9" t="s">
        <v>6</v>
      </c>
      <c r="L19" s="35">
        <v>35</v>
      </c>
      <c r="M19" s="33"/>
      <c r="N19" s="32">
        <f t="shared" si="0"/>
        <v>0</v>
      </c>
      <c r="O19" s="38" t="e">
        <f t="shared" si="1"/>
        <v>#N/A</v>
      </c>
      <c r="P19" s="33"/>
      <c r="Q19" s="32">
        <f t="shared" si="2"/>
        <v>0</v>
      </c>
      <c r="R19" s="38" t="e">
        <f t="shared" si="3"/>
        <v>#N/A</v>
      </c>
    </row>
    <row r="20" spans="2:18" ht="12.6" customHeight="1" thickBot="1" x14ac:dyDescent="0.25">
      <c r="B20" s="219">
        <v>8</v>
      </c>
      <c r="C20" s="7">
        <v>60</v>
      </c>
      <c r="D20" s="8"/>
      <c r="E20" s="8"/>
      <c r="F20" s="8"/>
      <c r="G20" s="8"/>
      <c r="H20" s="8"/>
      <c r="I20" s="8">
        <v>1</v>
      </c>
      <c r="J20" s="9" t="s">
        <v>7</v>
      </c>
      <c r="L20" s="35">
        <v>38</v>
      </c>
      <c r="M20" s="33"/>
      <c r="N20" s="32">
        <f t="shared" si="0"/>
        <v>0</v>
      </c>
      <c r="O20" s="38" t="e">
        <f t="shared" si="1"/>
        <v>#N/A</v>
      </c>
      <c r="P20" s="33"/>
      <c r="Q20" s="32">
        <f t="shared" si="2"/>
        <v>0</v>
      </c>
      <c r="R20" s="38" t="e">
        <f t="shared" si="3"/>
        <v>#N/A</v>
      </c>
    </row>
    <row r="21" spans="2:18" ht="12.6" customHeight="1" thickBot="1" x14ac:dyDescent="0.25">
      <c r="B21" s="219">
        <v>8</v>
      </c>
      <c r="C21" s="7">
        <v>90</v>
      </c>
      <c r="D21" s="8"/>
      <c r="E21" s="8"/>
      <c r="F21" s="8"/>
      <c r="G21" s="8"/>
      <c r="H21" s="8"/>
      <c r="I21" s="8">
        <v>1</v>
      </c>
      <c r="J21" s="9" t="s">
        <v>8</v>
      </c>
      <c r="L21" s="35">
        <v>40</v>
      </c>
      <c r="M21" s="33"/>
      <c r="N21" s="32">
        <f t="shared" si="0"/>
        <v>0</v>
      </c>
      <c r="O21" s="38" t="e">
        <f t="shared" si="1"/>
        <v>#N/A</v>
      </c>
      <c r="P21" s="33"/>
      <c r="Q21" s="32">
        <f t="shared" si="2"/>
        <v>0</v>
      </c>
      <c r="R21" s="38" t="e">
        <f t="shared" si="3"/>
        <v>#N/A</v>
      </c>
    </row>
    <row r="22" spans="2:18" ht="12.6" customHeight="1" thickBot="1" x14ac:dyDescent="0.25">
      <c r="B22" s="219">
        <v>8</v>
      </c>
      <c r="C22" s="7">
        <v>105</v>
      </c>
      <c r="D22" s="8"/>
      <c r="E22" s="8"/>
      <c r="F22" s="8"/>
      <c r="G22" s="8"/>
      <c r="H22" s="8"/>
      <c r="I22" s="8">
        <v>1</v>
      </c>
      <c r="J22" s="9" t="s">
        <v>9</v>
      </c>
      <c r="L22" s="35">
        <v>42</v>
      </c>
      <c r="M22" s="33"/>
      <c r="N22" s="32">
        <f t="shared" si="0"/>
        <v>0</v>
      </c>
      <c r="O22" s="38" t="e">
        <f t="shared" si="1"/>
        <v>#N/A</v>
      </c>
      <c r="P22" s="33"/>
      <c r="Q22" s="32">
        <f t="shared" si="2"/>
        <v>0</v>
      </c>
      <c r="R22" s="38" t="e">
        <f t="shared" si="3"/>
        <v>#N/A</v>
      </c>
    </row>
    <row r="23" spans="2:18" ht="12.6" customHeight="1" thickBot="1" x14ac:dyDescent="0.25">
      <c r="B23" s="219">
        <v>8</v>
      </c>
      <c r="C23" s="7">
        <v>135</v>
      </c>
      <c r="D23" s="8"/>
      <c r="E23" s="8"/>
      <c r="F23" s="8"/>
      <c r="G23" s="8"/>
      <c r="H23" s="8"/>
      <c r="I23" s="8">
        <v>1</v>
      </c>
      <c r="J23" s="9" t="s">
        <v>10</v>
      </c>
      <c r="L23" s="35">
        <v>45</v>
      </c>
      <c r="M23" s="33"/>
      <c r="N23" s="32">
        <f t="shared" si="0"/>
        <v>0</v>
      </c>
      <c r="O23" s="38" t="e">
        <f t="shared" si="1"/>
        <v>#N/A</v>
      </c>
      <c r="P23" s="33"/>
      <c r="Q23" s="32">
        <f t="shared" si="2"/>
        <v>0</v>
      </c>
      <c r="R23" s="38" t="e">
        <f t="shared" si="3"/>
        <v>#N/A</v>
      </c>
    </row>
    <row r="24" spans="2:18" ht="12.6" customHeight="1" thickBot="1" x14ac:dyDescent="0.25">
      <c r="B24" s="219">
        <v>8</v>
      </c>
      <c r="C24" s="7">
        <v>165</v>
      </c>
      <c r="D24" s="8"/>
      <c r="E24" s="8"/>
      <c r="F24" s="8"/>
      <c r="G24" s="8"/>
      <c r="H24" s="8"/>
      <c r="I24" s="8">
        <v>1</v>
      </c>
      <c r="J24" s="9" t="s">
        <v>11</v>
      </c>
      <c r="L24" s="35">
        <v>48</v>
      </c>
      <c r="M24" s="33"/>
      <c r="N24" s="32">
        <f t="shared" si="0"/>
        <v>0</v>
      </c>
      <c r="O24" s="38" t="e">
        <f t="shared" si="1"/>
        <v>#N/A</v>
      </c>
      <c r="P24" s="33"/>
      <c r="Q24" s="32">
        <f t="shared" si="2"/>
        <v>0</v>
      </c>
      <c r="R24" s="38" t="e">
        <f t="shared" si="3"/>
        <v>#N/A</v>
      </c>
    </row>
    <row r="25" spans="2:18" ht="12.6" customHeight="1" thickBot="1" x14ac:dyDescent="0.25">
      <c r="B25" s="219">
        <v>8</v>
      </c>
      <c r="C25" s="7">
        <v>195</v>
      </c>
      <c r="D25" s="8"/>
      <c r="E25" s="8"/>
      <c r="F25" s="8"/>
      <c r="G25" s="8"/>
      <c r="H25" s="8"/>
      <c r="I25" s="8">
        <v>1</v>
      </c>
      <c r="J25" s="9" t="s">
        <v>12</v>
      </c>
      <c r="L25" s="35">
        <v>50</v>
      </c>
      <c r="M25" s="33"/>
      <c r="N25" s="32">
        <f t="shared" si="0"/>
        <v>0</v>
      </c>
      <c r="O25" s="38" t="e">
        <f t="shared" si="1"/>
        <v>#N/A</v>
      </c>
      <c r="P25" s="33"/>
      <c r="Q25" s="32">
        <f t="shared" si="2"/>
        <v>0</v>
      </c>
      <c r="R25" s="38" t="e">
        <f t="shared" si="3"/>
        <v>#N/A</v>
      </c>
    </row>
    <row r="26" spans="2:18" ht="12.6" customHeight="1" thickBot="1" x14ac:dyDescent="0.25">
      <c r="B26" s="219">
        <v>8</v>
      </c>
      <c r="C26" s="7">
        <v>255</v>
      </c>
      <c r="D26" s="8"/>
      <c r="E26" s="8"/>
      <c r="F26" s="8"/>
      <c r="G26" s="8"/>
      <c r="H26" s="8"/>
      <c r="I26" s="8">
        <v>1</v>
      </c>
      <c r="J26" s="9" t="s">
        <v>13</v>
      </c>
      <c r="L26" s="35">
        <v>52</v>
      </c>
      <c r="M26" s="33"/>
      <c r="N26" s="32">
        <f t="shared" si="0"/>
        <v>0</v>
      </c>
      <c r="O26" s="38" t="e">
        <f t="shared" si="1"/>
        <v>#N/A</v>
      </c>
      <c r="P26" s="33"/>
      <c r="Q26" s="32">
        <f t="shared" si="2"/>
        <v>0</v>
      </c>
      <c r="R26" s="38" t="e">
        <f t="shared" si="3"/>
        <v>#N/A</v>
      </c>
    </row>
    <row r="27" spans="2:18" ht="12.6" customHeight="1" thickBot="1" x14ac:dyDescent="0.25">
      <c r="B27" s="219">
        <v>8</v>
      </c>
      <c r="C27" s="7">
        <v>300</v>
      </c>
      <c r="D27" s="8"/>
      <c r="E27" s="8"/>
      <c r="F27" s="8"/>
      <c r="G27" s="8"/>
      <c r="H27" s="8"/>
      <c r="I27" s="8">
        <v>1</v>
      </c>
      <c r="J27" s="9" t="s">
        <v>14</v>
      </c>
      <c r="L27" s="35">
        <v>55</v>
      </c>
      <c r="M27" s="33"/>
      <c r="N27" s="32">
        <f t="shared" si="0"/>
        <v>0</v>
      </c>
      <c r="O27" s="38" t="e">
        <f t="shared" si="1"/>
        <v>#N/A</v>
      </c>
      <c r="P27" s="33"/>
      <c r="Q27" s="32">
        <f t="shared" si="2"/>
        <v>0</v>
      </c>
      <c r="R27" s="38" t="e">
        <f t="shared" si="3"/>
        <v>#N/A</v>
      </c>
    </row>
    <row r="28" spans="2:18" ht="12.6" customHeight="1" thickBot="1" x14ac:dyDescent="0.25">
      <c r="B28" s="220">
        <v>8</v>
      </c>
      <c r="C28" s="12">
        <v>360</v>
      </c>
      <c r="D28" s="13"/>
      <c r="E28" s="13"/>
      <c r="F28" s="13"/>
      <c r="G28" s="13"/>
      <c r="H28" s="13"/>
      <c r="I28" s="13">
        <v>1</v>
      </c>
      <c r="J28" s="14" t="s">
        <v>15</v>
      </c>
      <c r="L28" s="35">
        <v>58</v>
      </c>
      <c r="M28" s="33"/>
      <c r="N28" s="32">
        <f t="shared" si="0"/>
        <v>0</v>
      </c>
      <c r="O28" s="38" t="e">
        <f t="shared" si="1"/>
        <v>#N/A</v>
      </c>
      <c r="P28" s="33"/>
      <c r="Q28" s="32">
        <f t="shared" si="2"/>
        <v>0</v>
      </c>
      <c r="R28" s="38" t="e">
        <f t="shared" si="3"/>
        <v>#N/A</v>
      </c>
    </row>
    <row r="29" spans="2:18" ht="12.6" customHeight="1" thickBot="1" x14ac:dyDescent="0.25">
      <c r="B29" s="23">
        <v>10</v>
      </c>
      <c r="C29" s="4">
        <v>15</v>
      </c>
      <c r="D29" s="5"/>
      <c r="E29" s="5"/>
      <c r="F29" s="5"/>
      <c r="G29" s="5"/>
      <c r="H29" s="5"/>
      <c r="I29" s="5">
        <v>1</v>
      </c>
      <c r="J29" s="6" t="s">
        <v>4</v>
      </c>
      <c r="L29" s="35">
        <v>60</v>
      </c>
      <c r="M29" s="33"/>
      <c r="N29" s="32">
        <f t="shared" si="0"/>
        <v>0</v>
      </c>
      <c r="O29" s="38" t="e">
        <f t="shared" si="1"/>
        <v>#N/A</v>
      </c>
      <c r="P29" s="33"/>
      <c r="Q29" s="32">
        <f t="shared" si="2"/>
        <v>0</v>
      </c>
      <c r="R29" s="38" t="e">
        <f t="shared" si="3"/>
        <v>#N/A</v>
      </c>
    </row>
    <row r="30" spans="2:18" ht="12.6" customHeight="1" thickBot="1" x14ac:dyDescent="0.25">
      <c r="B30" s="219">
        <v>10</v>
      </c>
      <c r="C30" s="7">
        <v>30</v>
      </c>
      <c r="D30" s="8"/>
      <c r="E30" s="8"/>
      <c r="F30" s="8"/>
      <c r="G30" s="8"/>
      <c r="H30" s="8"/>
      <c r="I30" s="8">
        <v>1</v>
      </c>
      <c r="J30" s="9" t="s">
        <v>5</v>
      </c>
      <c r="L30" s="35">
        <v>62</v>
      </c>
      <c r="M30" s="33"/>
      <c r="N30" s="32">
        <f t="shared" si="0"/>
        <v>0</v>
      </c>
      <c r="O30" s="38" t="e">
        <f t="shared" si="1"/>
        <v>#N/A</v>
      </c>
      <c r="P30" s="33"/>
      <c r="Q30" s="32">
        <f t="shared" si="2"/>
        <v>0</v>
      </c>
      <c r="R30" s="38" t="e">
        <f t="shared" si="3"/>
        <v>#N/A</v>
      </c>
    </row>
    <row r="31" spans="2:18" ht="12.6" customHeight="1" thickBot="1" x14ac:dyDescent="0.25">
      <c r="B31" s="219">
        <v>10</v>
      </c>
      <c r="C31" s="7">
        <v>45</v>
      </c>
      <c r="D31" s="8"/>
      <c r="E31" s="8"/>
      <c r="F31" s="8"/>
      <c r="G31" s="8"/>
      <c r="H31" s="8"/>
      <c r="I31" s="8">
        <v>1</v>
      </c>
      <c r="J31" s="9" t="s">
        <v>6</v>
      </c>
      <c r="L31" s="36">
        <v>65</v>
      </c>
      <c r="M31" s="33"/>
      <c r="N31" s="32">
        <f t="shared" si="0"/>
        <v>0</v>
      </c>
      <c r="O31" s="38" t="e">
        <f t="shared" si="1"/>
        <v>#N/A</v>
      </c>
      <c r="P31" s="33"/>
      <c r="Q31" s="32">
        <f t="shared" si="2"/>
        <v>0</v>
      </c>
      <c r="R31" s="38" t="e">
        <f t="shared" si="3"/>
        <v>#N/A</v>
      </c>
    </row>
    <row r="32" spans="2:18" ht="12.6" customHeight="1" thickBot="1" x14ac:dyDescent="0.25">
      <c r="B32" s="219">
        <v>10</v>
      </c>
      <c r="C32" s="7">
        <v>60</v>
      </c>
      <c r="D32" s="8"/>
      <c r="E32" s="8"/>
      <c r="F32" s="8"/>
      <c r="G32" s="8"/>
      <c r="H32" s="8"/>
      <c r="I32" s="8">
        <v>1</v>
      </c>
      <c r="J32" s="9" t="s">
        <v>8</v>
      </c>
      <c r="L32" s="33"/>
      <c r="M32" s="33"/>
      <c r="N32" s="32">
        <f t="shared" si="0"/>
        <v>0</v>
      </c>
      <c r="O32" s="38" t="e">
        <f t="shared" si="1"/>
        <v>#N/A</v>
      </c>
      <c r="P32" s="33"/>
      <c r="Q32" s="32">
        <f t="shared" si="2"/>
        <v>0</v>
      </c>
      <c r="R32" s="38" t="e">
        <f t="shared" si="3"/>
        <v>#N/A</v>
      </c>
    </row>
    <row r="33" spans="2:18" ht="12.6" customHeight="1" thickBot="1" x14ac:dyDescent="0.25">
      <c r="B33" s="219">
        <v>10</v>
      </c>
      <c r="C33" s="7">
        <v>75</v>
      </c>
      <c r="D33" s="8"/>
      <c r="E33" s="8"/>
      <c r="F33" s="8"/>
      <c r="G33" s="8"/>
      <c r="H33" s="8"/>
      <c r="I33" s="8">
        <v>1</v>
      </c>
      <c r="J33" s="9" t="s">
        <v>9</v>
      </c>
      <c r="L33" s="33"/>
      <c r="M33" s="33"/>
      <c r="N33" s="32">
        <f t="shared" si="0"/>
        <v>0</v>
      </c>
      <c r="O33" s="38" t="e">
        <f t="shared" si="1"/>
        <v>#N/A</v>
      </c>
      <c r="P33" s="33"/>
      <c r="Q33" s="32">
        <f t="shared" si="2"/>
        <v>0</v>
      </c>
      <c r="R33" s="38" t="e">
        <f t="shared" si="3"/>
        <v>#N/A</v>
      </c>
    </row>
    <row r="34" spans="2:18" ht="12.6" customHeight="1" thickBot="1" x14ac:dyDescent="0.25">
      <c r="B34" s="219">
        <v>10</v>
      </c>
      <c r="C34" s="7">
        <v>105</v>
      </c>
      <c r="D34" s="8"/>
      <c r="E34" s="8"/>
      <c r="F34" s="8"/>
      <c r="G34" s="8"/>
      <c r="H34" s="8"/>
      <c r="I34" s="8">
        <v>1</v>
      </c>
      <c r="J34" s="9" t="s">
        <v>10</v>
      </c>
      <c r="L34" s="33"/>
      <c r="M34" s="33"/>
      <c r="N34" s="32">
        <f t="shared" si="0"/>
        <v>0</v>
      </c>
      <c r="O34" s="38" t="e">
        <f t="shared" si="1"/>
        <v>#N/A</v>
      </c>
      <c r="P34" s="33"/>
      <c r="Q34" s="32">
        <f t="shared" si="2"/>
        <v>0</v>
      </c>
      <c r="R34" s="38" t="e">
        <f t="shared" si="3"/>
        <v>#N/A</v>
      </c>
    </row>
    <row r="35" spans="2:18" ht="12.6" customHeight="1" thickBot="1" x14ac:dyDescent="0.25">
      <c r="B35" s="219">
        <v>10</v>
      </c>
      <c r="C35" s="7">
        <v>120</v>
      </c>
      <c r="D35" s="8"/>
      <c r="E35" s="8"/>
      <c r="F35" s="8"/>
      <c r="G35" s="8"/>
      <c r="H35" s="8"/>
      <c r="I35" s="8">
        <v>1</v>
      </c>
      <c r="J35" s="9" t="s">
        <v>11</v>
      </c>
      <c r="L35" s="33"/>
      <c r="M35" s="33"/>
      <c r="N35" s="32">
        <f t="shared" si="0"/>
        <v>0</v>
      </c>
      <c r="O35" s="38" t="e">
        <f t="shared" si="1"/>
        <v>#N/A</v>
      </c>
      <c r="P35" s="33"/>
      <c r="Q35" s="32">
        <f t="shared" si="2"/>
        <v>0</v>
      </c>
      <c r="R35" s="38" t="e">
        <f t="shared" si="3"/>
        <v>#N/A</v>
      </c>
    </row>
    <row r="36" spans="2:18" ht="12.6" customHeight="1" thickBot="1" x14ac:dyDescent="0.25">
      <c r="B36" s="219">
        <v>10</v>
      </c>
      <c r="C36" s="7">
        <v>135</v>
      </c>
      <c r="D36" s="8"/>
      <c r="E36" s="8"/>
      <c r="F36" s="8"/>
      <c r="G36" s="8"/>
      <c r="H36" s="8"/>
      <c r="I36" s="8">
        <v>1</v>
      </c>
      <c r="J36" s="9" t="s">
        <v>12</v>
      </c>
      <c r="L36" s="33"/>
      <c r="M36" s="33"/>
      <c r="N36" s="32">
        <f t="shared" si="0"/>
        <v>0</v>
      </c>
      <c r="O36" s="38" t="e">
        <f t="shared" si="1"/>
        <v>#N/A</v>
      </c>
      <c r="P36" s="33"/>
      <c r="Q36" s="32">
        <f t="shared" si="2"/>
        <v>0</v>
      </c>
      <c r="R36" s="38" t="e">
        <f t="shared" si="3"/>
        <v>#N/A</v>
      </c>
    </row>
    <row r="37" spans="2:18" ht="12.6" customHeight="1" thickBot="1" x14ac:dyDescent="0.25">
      <c r="B37" s="219">
        <v>10</v>
      </c>
      <c r="C37" s="7">
        <v>165</v>
      </c>
      <c r="D37" s="8"/>
      <c r="E37" s="8"/>
      <c r="F37" s="8"/>
      <c r="G37" s="8"/>
      <c r="H37" s="8"/>
      <c r="I37" s="8">
        <v>1</v>
      </c>
      <c r="J37" s="9" t="s">
        <v>13</v>
      </c>
      <c r="L37" s="33"/>
      <c r="M37" s="33"/>
      <c r="N37" s="32">
        <f t="shared" si="0"/>
        <v>0</v>
      </c>
      <c r="O37" s="38" t="e">
        <f t="shared" si="1"/>
        <v>#N/A</v>
      </c>
      <c r="P37" s="33"/>
      <c r="Q37" s="32">
        <f t="shared" si="2"/>
        <v>0</v>
      </c>
      <c r="R37" s="38" t="e">
        <f t="shared" si="3"/>
        <v>#N/A</v>
      </c>
    </row>
    <row r="38" spans="2:18" ht="12.6" customHeight="1" thickBot="1" x14ac:dyDescent="0.25">
      <c r="B38" s="219">
        <v>10</v>
      </c>
      <c r="C38" s="7">
        <v>180</v>
      </c>
      <c r="D38" s="8"/>
      <c r="E38" s="8"/>
      <c r="F38" s="8"/>
      <c r="G38" s="8"/>
      <c r="H38" s="8"/>
      <c r="I38" s="8">
        <v>1</v>
      </c>
      <c r="J38" s="9" t="s">
        <v>14</v>
      </c>
      <c r="L38" s="33"/>
      <c r="M38" s="33"/>
      <c r="N38" s="32">
        <f t="shared" si="0"/>
        <v>0</v>
      </c>
      <c r="O38" s="38" t="e">
        <f t="shared" si="1"/>
        <v>#N/A</v>
      </c>
      <c r="P38" s="33"/>
      <c r="Q38" s="32">
        <f t="shared" si="2"/>
        <v>0</v>
      </c>
      <c r="R38" s="38" t="e">
        <f t="shared" si="3"/>
        <v>#N/A</v>
      </c>
    </row>
    <row r="39" spans="2:18" ht="12.6" customHeight="1" thickBot="1" x14ac:dyDescent="0.25">
      <c r="B39" s="219">
        <v>10</v>
      </c>
      <c r="C39" s="7">
        <v>240</v>
      </c>
      <c r="D39" s="8"/>
      <c r="E39" s="8"/>
      <c r="F39" s="8"/>
      <c r="G39" s="8"/>
      <c r="H39" s="8"/>
      <c r="I39" s="8">
        <v>1</v>
      </c>
      <c r="J39" s="9" t="s">
        <v>15</v>
      </c>
      <c r="L39" s="33"/>
      <c r="M39" s="33"/>
      <c r="N39" s="32">
        <f t="shared" si="0"/>
        <v>0</v>
      </c>
      <c r="O39" s="38" t="e">
        <f t="shared" si="1"/>
        <v>#N/A</v>
      </c>
      <c r="P39" s="33"/>
      <c r="Q39" s="32">
        <f t="shared" si="2"/>
        <v>0</v>
      </c>
      <c r="R39" s="38" t="e">
        <f t="shared" si="3"/>
        <v>#N/A</v>
      </c>
    </row>
    <row r="40" spans="2:18" ht="12.6" customHeight="1" thickBot="1" x14ac:dyDescent="0.25">
      <c r="B40" s="219">
        <v>10</v>
      </c>
      <c r="C40" s="7">
        <v>255</v>
      </c>
      <c r="D40" s="8"/>
      <c r="E40" s="8"/>
      <c r="F40" s="8"/>
      <c r="G40" s="8"/>
      <c r="H40" s="8"/>
      <c r="I40" s="8">
        <v>1</v>
      </c>
      <c r="J40" s="9" t="s">
        <v>16</v>
      </c>
      <c r="L40" s="33"/>
      <c r="M40" s="33"/>
      <c r="N40" s="32">
        <f t="shared" si="0"/>
        <v>0</v>
      </c>
      <c r="O40" s="38" t="e">
        <f t="shared" si="1"/>
        <v>#N/A</v>
      </c>
      <c r="P40" s="33"/>
      <c r="Q40" s="32">
        <f t="shared" si="2"/>
        <v>0</v>
      </c>
      <c r="R40" s="38" t="e">
        <f t="shared" si="3"/>
        <v>#N/A</v>
      </c>
    </row>
    <row r="41" spans="2:18" ht="12.6" customHeight="1" thickBot="1" x14ac:dyDescent="0.25">
      <c r="B41" s="219">
        <v>10</v>
      </c>
      <c r="C41" s="7">
        <v>315</v>
      </c>
      <c r="D41" s="8"/>
      <c r="E41" s="8"/>
      <c r="F41" s="8"/>
      <c r="G41" s="8"/>
      <c r="H41" s="8"/>
      <c r="I41" s="8">
        <v>1</v>
      </c>
      <c r="J41" s="9" t="s">
        <v>17</v>
      </c>
      <c r="L41" s="33"/>
      <c r="M41" s="33"/>
      <c r="N41" s="32">
        <f t="shared" si="0"/>
        <v>0</v>
      </c>
      <c r="O41" s="38" t="e">
        <f t="shared" si="1"/>
        <v>#N/A</v>
      </c>
      <c r="P41" s="33"/>
      <c r="Q41" s="32">
        <f t="shared" si="2"/>
        <v>0</v>
      </c>
      <c r="R41" s="38" t="e">
        <f t="shared" si="3"/>
        <v>#N/A</v>
      </c>
    </row>
    <row r="42" spans="2:18" ht="12.6" customHeight="1" thickBot="1" x14ac:dyDescent="0.25">
      <c r="B42" s="219">
        <v>10</v>
      </c>
      <c r="C42" s="7">
        <v>330</v>
      </c>
      <c r="D42" s="8"/>
      <c r="E42" s="8"/>
      <c r="F42" s="8"/>
      <c r="G42" s="8"/>
      <c r="H42" s="8"/>
      <c r="I42" s="8">
        <v>1</v>
      </c>
      <c r="J42" s="9" t="s">
        <v>0</v>
      </c>
      <c r="L42" s="33"/>
      <c r="M42" s="33"/>
      <c r="N42" s="32">
        <f t="shared" si="0"/>
        <v>0</v>
      </c>
      <c r="O42" s="38" t="e">
        <f t="shared" si="1"/>
        <v>#N/A</v>
      </c>
      <c r="P42" s="33"/>
      <c r="Q42" s="32">
        <f t="shared" si="2"/>
        <v>0</v>
      </c>
      <c r="R42" s="38" t="e">
        <f t="shared" si="3"/>
        <v>#N/A</v>
      </c>
    </row>
    <row r="43" spans="2:18" ht="12.6" customHeight="1" thickBot="1" x14ac:dyDescent="0.25">
      <c r="B43" s="220">
        <v>10</v>
      </c>
      <c r="C43" s="12">
        <v>360</v>
      </c>
      <c r="D43" s="13"/>
      <c r="E43" s="13"/>
      <c r="F43" s="13"/>
      <c r="G43" s="13"/>
      <c r="H43" s="13">
        <v>1</v>
      </c>
      <c r="I43" s="13">
        <v>2</v>
      </c>
      <c r="J43" s="14" t="s">
        <v>0</v>
      </c>
      <c r="L43" s="33"/>
      <c r="M43" s="33"/>
      <c r="N43" s="32">
        <f t="shared" si="0"/>
        <v>0</v>
      </c>
      <c r="O43" s="38" t="e">
        <f t="shared" si="1"/>
        <v>#N/A</v>
      </c>
      <c r="P43" s="33"/>
      <c r="Q43" s="32">
        <f t="shared" si="2"/>
        <v>0</v>
      </c>
      <c r="R43" s="38" t="e">
        <f t="shared" si="3"/>
        <v>#N/A</v>
      </c>
    </row>
    <row r="44" spans="2:18" ht="12.6" customHeight="1" thickBot="1" x14ac:dyDescent="0.25">
      <c r="B44" s="23">
        <v>12</v>
      </c>
      <c r="C44" s="4">
        <v>5</v>
      </c>
      <c r="D44" s="5"/>
      <c r="E44" s="5"/>
      <c r="F44" s="5"/>
      <c r="G44" s="5"/>
      <c r="H44" s="5"/>
      <c r="I44" s="5">
        <v>1</v>
      </c>
      <c r="J44" s="6" t="s">
        <v>3</v>
      </c>
      <c r="L44" s="33"/>
      <c r="M44" s="33"/>
      <c r="N44" s="32">
        <f t="shared" si="0"/>
        <v>0</v>
      </c>
      <c r="O44" s="38" t="e">
        <f t="shared" si="1"/>
        <v>#N/A</v>
      </c>
      <c r="P44" s="33"/>
      <c r="Q44" s="32">
        <f t="shared" si="2"/>
        <v>0</v>
      </c>
      <c r="R44" s="38" t="e">
        <f t="shared" si="3"/>
        <v>#N/A</v>
      </c>
    </row>
    <row r="45" spans="2:18" ht="12.6" customHeight="1" thickBot="1" x14ac:dyDescent="0.25">
      <c r="B45" s="219">
        <v>12</v>
      </c>
      <c r="C45" s="7">
        <v>10</v>
      </c>
      <c r="D45" s="8"/>
      <c r="E45" s="8"/>
      <c r="F45" s="8"/>
      <c r="G45" s="8"/>
      <c r="H45" s="8"/>
      <c r="I45" s="8">
        <v>1</v>
      </c>
      <c r="J45" s="9" t="s">
        <v>4</v>
      </c>
      <c r="L45" s="33"/>
      <c r="M45" s="33"/>
      <c r="N45" s="32">
        <f t="shared" si="0"/>
        <v>0</v>
      </c>
      <c r="O45" s="38" t="e">
        <f t="shared" si="1"/>
        <v>#N/A</v>
      </c>
      <c r="P45" s="33"/>
      <c r="Q45" s="32">
        <f t="shared" si="2"/>
        <v>0</v>
      </c>
      <c r="R45" s="38" t="e">
        <f t="shared" si="3"/>
        <v>#N/A</v>
      </c>
    </row>
    <row r="46" spans="2:18" ht="12.6" customHeight="1" thickBot="1" x14ac:dyDescent="0.25">
      <c r="B46" s="219">
        <v>12</v>
      </c>
      <c r="C46" s="7">
        <v>15</v>
      </c>
      <c r="D46" s="8"/>
      <c r="E46" s="8"/>
      <c r="F46" s="8"/>
      <c r="G46" s="8"/>
      <c r="H46" s="8"/>
      <c r="I46" s="8">
        <v>1</v>
      </c>
      <c r="J46" s="9" t="s">
        <v>4</v>
      </c>
      <c r="L46" s="33"/>
      <c r="M46" s="33"/>
      <c r="N46" s="32">
        <f t="shared" si="0"/>
        <v>0</v>
      </c>
      <c r="O46" s="38" t="e">
        <f t="shared" si="1"/>
        <v>#N/A</v>
      </c>
      <c r="P46" s="33"/>
      <c r="Q46" s="32">
        <f t="shared" si="2"/>
        <v>0</v>
      </c>
      <c r="R46" s="38" t="e">
        <f t="shared" si="3"/>
        <v>#N/A</v>
      </c>
    </row>
    <row r="47" spans="2:18" ht="12.6" customHeight="1" x14ac:dyDescent="0.2">
      <c r="B47" s="219">
        <v>12</v>
      </c>
      <c r="C47" s="7">
        <v>20</v>
      </c>
      <c r="D47" s="8"/>
      <c r="E47" s="8"/>
      <c r="F47" s="8"/>
      <c r="G47" s="8"/>
      <c r="H47" s="8"/>
      <c r="I47" s="8">
        <v>1</v>
      </c>
      <c r="J47" s="9" t="s">
        <v>5</v>
      </c>
      <c r="L47" s="33"/>
    </row>
    <row r="48" spans="2:18" ht="12.6" customHeight="1" x14ac:dyDescent="0.2">
      <c r="B48" s="219">
        <v>12</v>
      </c>
      <c r="C48" s="7">
        <v>25</v>
      </c>
      <c r="D48" s="8"/>
      <c r="E48" s="8"/>
      <c r="F48" s="8"/>
      <c r="G48" s="8"/>
      <c r="H48" s="8"/>
      <c r="I48" s="8">
        <v>1</v>
      </c>
      <c r="J48" s="9" t="s">
        <v>5</v>
      </c>
    </row>
    <row r="49" spans="2:10" ht="12.6" customHeight="1" x14ac:dyDescent="0.2">
      <c r="B49" s="219">
        <v>12</v>
      </c>
      <c r="C49" s="7">
        <v>30</v>
      </c>
      <c r="D49" s="8"/>
      <c r="E49" s="8"/>
      <c r="F49" s="8"/>
      <c r="G49" s="8"/>
      <c r="H49" s="8"/>
      <c r="I49" s="8">
        <v>1</v>
      </c>
      <c r="J49" s="9" t="s">
        <v>6</v>
      </c>
    </row>
    <row r="50" spans="2:10" ht="12.6" customHeight="1" x14ac:dyDescent="0.2">
      <c r="B50" s="219">
        <v>12</v>
      </c>
      <c r="C50" s="7">
        <v>35</v>
      </c>
      <c r="D50" s="8"/>
      <c r="E50" s="8"/>
      <c r="F50" s="8"/>
      <c r="G50" s="8"/>
      <c r="H50" s="8"/>
      <c r="I50" s="8">
        <v>1</v>
      </c>
      <c r="J50" s="9" t="s">
        <v>6</v>
      </c>
    </row>
    <row r="51" spans="2:10" ht="12.6" customHeight="1" x14ac:dyDescent="0.2">
      <c r="B51" s="219">
        <v>12</v>
      </c>
      <c r="C51" s="7">
        <v>40</v>
      </c>
      <c r="D51" s="8"/>
      <c r="E51" s="8"/>
      <c r="F51" s="8"/>
      <c r="G51" s="8"/>
      <c r="H51" s="8"/>
      <c r="I51" s="8">
        <v>1</v>
      </c>
      <c r="J51" s="9" t="s">
        <v>7</v>
      </c>
    </row>
    <row r="52" spans="2:10" ht="12.6" customHeight="1" x14ac:dyDescent="0.2">
      <c r="B52" s="219">
        <v>12</v>
      </c>
      <c r="C52" s="7">
        <v>45</v>
      </c>
      <c r="D52" s="8"/>
      <c r="E52" s="8"/>
      <c r="F52" s="8"/>
      <c r="G52" s="8"/>
      <c r="H52" s="8"/>
      <c r="I52" s="8">
        <v>1</v>
      </c>
      <c r="J52" s="9" t="s">
        <v>7</v>
      </c>
    </row>
    <row r="53" spans="2:10" ht="12.6" customHeight="1" x14ac:dyDescent="0.2">
      <c r="B53" s="219">
        <v>12</v>
      </c>
      <c r="C53" s="7">
        <v>50</v>
      </c>
      <c r="D53" s="8"/>
      <c r="E53" s="8"/>
      <c r="F53" s="8"/>
      <c r="G53" s="8"/>
      <c r="H53" s="8"/>
      <c r="I53" s="8">
        <v>1</v>
      </c>
      <c r="J53" s="9" t="s">
        <v>8</v>
      </c>
    </row>
    <row r="54" spans="2:10" ht="12.6" customHeight="1" x14ac:dyDescent="0.2">
      <c r="B54" s="219">
        <v>12</v>
      </c>
      <c r="C54" s="7">
        <v>55</v>
      </c>
      <c r="D54" s="8"/>
      <c r="E54" s="8"/>
      <c r="F54" s="8"/>
      <c r="G54" s="8"/>
      <c r="H54" s="8"/>
      <c r="I54" s="8">
        <v>1</v>
      </c>
      <c r="J54" s="9" t="s">
        <v>8</v>
      </c>
    </row>
    <row r="55" spans="2:10" ht="12.6" customHeight="1" x14ac:dyDescent="0.2">
      <c r="B55" s="219">
        <v>12</v>
      </c>
      <c r="C55" s="7">
        <v>60</v>
      </c>
      <c r="D55" s="8"/>
      <c r="E55" s="8"/>
      <c r="F55" s="8"/>
      <c r="G55" s="8"/>
      <c r="H55" s="8"/>
      <c r="I55" s="8">
        <v>1</v>
      </c>
      <c r="J55" s="9" t="s">
        <v>9</v>
      </c>
    </row>
    <row r="56" spans="2:10" ht="12.6" customHeight="1" x14ac:dyDescent="0.2">
      <c r="B56" s="219">
        <v>12</v>
      </c>
      <c r="C56" s="7">
        <v>65</v>
      </c>
      <c r="D56" s="8"/>
      <c r="E56" s="8"/>
      <c r="F56" s="8"/>
      <c r="G56" s="8"/>
      <c r="H56" s="8"/>
      <c r="I56" s="8">
        <v>1</v>
      </c>
      <c r="J56" s="9" t="s">
        <v>9</v>
      </c>
    </row>
    <row r="57" spans="2:10" ht="12.6" customHeight="1" x14ac:dyDescent="0.2">
      <c r="B57" s="219">
        <v>12</v>
      </c>
      <c r="C57" s="7">
        <v>70</v>
      </c>
      <c r="D57" s="8"/>
      <c r="E57" s="8"/>
      <c r="F57" s="8"/>
      <c r="G57" s="8"/>
      <c r="H57" s="8"/>
      <c r="I57" s="8">
        <v>1</v>
      </c>
      <c r="J57" s="9" t="s">
        <v>10</v>
      </c>
    </row>
    <row r="58" spans="2:10" ht="12.6" customHeight="1" x14ac:dyDescent="0.2">
      <c r="B58" s="219">
        <v>12</v>
      </c>
      <c r="C58" s="7">
        <v>75</v>
      </c>
      <c r="D58" s="8"/>
      <c r="E58" s="8"/>
      <c r="F58" s="8"/>
      <c r="G58" s="8"/>
      <c r="H58" s="8"/>
      <c r="I58" s="8">
        <v>1</v>
      </c>
      <c r="J58" s="9" t="s">
        <v>10</v>
      </c>
    </row>
    <row r="59" spans="2:10" ht="12.6" customHeight="1" x14ac:dyDescent="0.2">
      <c r="B59" s="219">
        <v>12</v>
      </c>
      <c r="C59" s="7">
        <v>80</v>
      </c>
      <c r="D59" s="8"/>
      <c r="E59" s="8"/>
      <c r="F59" s="8"/>
      <c r="G59" s="8"/>
      <c r="H59" s="8"/>
      <c r="I59" s="8">
        <v>1</v>
      </c>
      <c r="J59" s="9" t="s">
        <v>10</v>
      </c>
    </row>
    <row r="60" spans="2:10" ht="12.6" customHeight="1" x14ac:dyDescent="0.2">
      <c r="B60" s="219">
        <v>12</v>
      </c>
      <c r="C60" s="7">
        <v>85</v>
      </c>
      <c r="D60" s="8"/>
      <c r="E60" s="8"/>
      <c r="F60" s="8"/>
      <c r="G60" s="8"/>
      <c r="H60" s="8"/>
      <c r="I60" s="8">
        <v>1</v>
      </c>
      <c r="J60" s="9" t="s">
        <v>11</v>
      </c>
    </row>
    <row r="61" spans="2:10" ht="12.6" customHeight="1" x14ac:dyDescent="0.2">
      <c r="B61" s="219">
        <v>12</v>
      </c>
      <c r="C61" s="7">
        <v>90</v>
      </c>
      <c r="D61" s="8"/>
      <c r="E61" s="8"/>
      <c r="F61" s="8"/>
      <c r="G61" s="8"/>
      <c r="H61" s="8"/>
      <c r="I61" s="8">
        <v>1</v>
      </c>
      <c r="J61" s="9" t="s">
        <v>11</v>
      </c>
    </row>
    <row r="62" spans="2:10" ht="12.6" customHeight="1" x14ac:dyDescent="0.2">
      <c r="B62" s="219">
        <v>12</v>
      </c>
      <c r="C62" s="7">
        <v>95</v>
      </c>
      <c r="D62" s="8"/>
      <c r="E62" s="8"/>
      <c r="F62" s="8"/>
      <c r="G62" s="8"/>
      <c r="H62" s="8"/>
      <c r="I62" s="8">
        <v>1</v>
      </c>
      <c r="J62" s="9" t="s">
        <v>12</v>
      </c>
    </row>
    <row r="63" spans="2:10" ht="12.6" customHeight="1" x14ac:dyDescent="0.2">
      <c r="B63" s="219">
        <v>12</v>
      </c>
      <c r="C63" s="7">
        <v>100</v>
      </c>
      <c r="D63" s="8"/>
      <c r="E63" s="8"/>
      <c r="F63" s="8"/>
      <c r="G63" s="8"/>
      <c r="H63" s="8"/>
      <c r="I63" s="8">
        <v>1</v>
      </c>
      <c r="J63" s="9" t="s">
        <v>12</v>
      </c>
    </row>
    <row r="64" spans="2:10" ht="12.6" customHeight="1" x14ac:dyDescent="0.2">
      <c r="B64" s="219">
        <v>12</v>
      </c>
      <c r="C64" s="7">
        <v>105</v>
      </c>
      <c r="D64" s="8"/>
      <c r="E64" s="8"/>
      <c r="F64" s="8"/>
      <c r="G64" s="8"/>
      <c r="H64" s="8"/>
      <c r="I64" s="8">
        <v>1</v>
      </c>
      <c r="J64" s="9" t="s">
        <v>12</v>
      </c>
    </row>
    <row r="65" spans="2:10" ht="12.6" customHeight="1" x14ac:dyDescent="0.2">
      <c r="B65" s="219">
        <v>12</v>
      </c>
      <c r="C65" s="7">
        <v>110</v>
      </c>
      <c r="D65" s="8"/>
      <c r="E65" s="8"/>
      <c r="F65" s="8"/>
      <c r="G65" s="8"/>
      <c r="H65" s="8"/>
      <c r="I65" s="8">
        <v>1</v>
      </c>
      <c r="J65" s="9" t="s">
        <v>13</v>
      </c>
    </row>
    <row r="66" spans="2:10" ht="12.6" customHeight="1" x14ac:dyDescent="0.2">
      <c r="B66" s="219">
        <v>12</v>
      </c>
      <c r="C66" s="7">
        <v>115</v>
      </c>
      <c r="D66" s="8"/>
      <c r="E66" s="8"/>
      <c r="F66" s="8"/>
      <c r="G66" s="8"/>
      <c r="H66" s="8"/>
      <c r="I66" s="8">
        <v>1</v>
      </c>
      <c r="J66" s="9" t="s">
        <v>13</v>
      </c>
    </row>
    <row r="67" spans="2:10" ht="12.6" customHeight="1" x14ac:dyDescent="0.2">
      <c r="B67" s="219">
        <v>12</v>
      </c>
      <c r="C67" s="7">
        <v>120</v>
      </c>
      <c r="D67" s="8"/>
      <c r="E67" s="8"/>
      <c r="F67" s="8"/>
      <c r="G67" s="8"/>
      <c r="H67" s="8"/>
      <c r="I67" s="8">
        <v>1</v>
      </c>
      <c r="J67" s="9" t="s">
        <v>13</v>
      </c>
    </row>
    <row r="68" spans="2:10" ht="12.6" customHeight="1" x14ac:dyDescent="0.2">
      <c r="B68" s="219">
        <v>12</v>
      </c>
      <c r="C68" s="7">
        <v>130</v>
      </c>
      <c r="D68" s="8"/>
      <c r="E68" s="8"/>
      <c r="F68" s="8"/>
      <c r="G68" s="8"/>
      <c r="H68" s="8"/>
      <c r="I68" s="8">
        <v>1</v>
      </c>
      <c r="J68" s="9" t="s">
        <v>14</v>
      </c>
    </row>
    <row r="69" spans="2:10" ht="12.6" customHeight="1" x14ac:dyDescent="0.2">
      <c r="B69" s="219">
        <v>12</v>
      </c>
      <c r="C69" s="7">
        <v>135</v>
      </c>
      <c r="D69" s="8"/>
      <c r="E69" s="8"/>
      <c r="F69" s="8"/>
      <c r="G69" s="8"/>
      <c r="H69" s="8"/>
      <c r="I69" s="8">
        <v>1</v>
      </c>
      <c r="J69" s="9" t="s">
        <v>14</v>
      </c>
    </row>
    <row r="70" spans="2:10" ht="12.6" customHeight="1" x14ac:dyDescent="0.2">
      <c r="B70" s="219">
        <v>12</v>
      </c>
      <c r="C70" s="7">
        <v>140</v>
      </c>
      <c r="D70" s="8"/>
      <c r="E70" s="8"/>
      <c r="F70" s="8"/>
      <c r="G70" s="8"/>
      <c r="H70" s="8">
        <v>2</v>
      </c>
      <c r="I70" s="8">
        <v>4</v>
      </c>
      <c r="J70" s="9" t="s">
        <v>14</v>
      </c>
    </row>
    <row r="71" spans="2:10" ht="12.6" customHeight="1" x14ac:dyDescent="0.2">
      <c r="B71" s="219">
        <v>12</v>
      </c>
      <c r="C71" s="7">
        <v>150</v>
      </c>
      <c r="D71" s="8"/>
      <c r="E71" s="8"/>
      <c r="F71" s="8"/>
      <c r="G71" s="8"/>
      <c r="H71" s="8">
        <v>4</v>
      </c>
      <c r="I71" s="8">
        <v>6</v>
      </c>
      <c r="J71" s="9" t="s">
        <v>15</v>
      </c>
    </row>
    <row r="72" spans="2:10" ht="12.6" customHeight="1" x14ac:dyDescent="0.2">
      <c r="B72" s="219">
        <v>12</v>
      </c>
      <c r="C72" s="7">
        <v>160</v>
      </c>
      <c r="D72" s="8"/>
      <c r="E72" s="8"/>
      <c r="F72" s="8"/>
      <c r="G72" s="8"/>
      <c r="H72" s="8">
        <v>6</v>
      </c>
      <c r="I72" s="8">
        <v>8</v>
      </c>
      <c r="J72" s="9" t="s">
        <v>15</v>
      </c>
    </row>
    <row r="73" spans="2:10" ht="12.6" customHeight="1" x14ac:dyDescent="0.2">
      <c r="B73" s="219">
        <v>12</v>
      </c>
      <c r="C73" s="7">
        <v>170</v>
      </c>
      <c r="D73" s="8"/>
      <c r="E73" s="8"/>
      <c r="F73" s="8"/>
      <c r="G73" s="8"/>
      <c r="H73" s="8">
        <v>7</v>
      </c>
      <c r="I73" s="8">
        <v>9</v>
      </c>
      <c r="J73" s="9" t="s">
        <v>16</v>
      </c>
    </row>
    <row r="74" spans="2:10" ht="12.6" customHeight="1" x14ac:dyDescent="0.2">
      <c r="B74" s="219">
        <v>12</v>
      </c>
      <c r="C74" s="7">
        <v>180</v>
      </c>
      <c r="D74" s="8"/>
      <c r="E74" s="8"/>
      <c r="F74" s="8"/>
      <c r="G74" s="8"/>
      <c r="H74" s="8">
        <v>9</v>
      </c>
      <c r="I74" s="8">
        <v>11</v>
      </c>
      <c r="J74" s="9" t="s">
        <v>16</v>
      </c>
    </row>
    <row r="75" spans="2:10" ht="12.6" customHeight="1" x14ac:dyDescent="0.2">
      <c r="B75" s="219">
        <v>12</v>
      </c>
      <c r="C75" s="7">
        <v>190</v>
      </c>
      <c r="D75" s="8"/>
      <c r="E75" s="8"/>
      <c r="F75" s="8"/>
      <c r="G75" s="8"/>
      <c r="H75" s="8">
        <v>11</v>
      </c>
      <c r="I75" s="8">
        <v>13</v>
      </c>
      <c r="J75" s="9" t="s">
        <v>16</v>
      </c>
    </row>
    <row r="76" spans="2:10" ht="12.6" customHeight="1" x14ac:dyDescent="0.2">
      <c r="B76" s="219">
        <v>12</v>
      </c>
      <c r="C76" s="7">
        <v>200</v>
      </c>
      <c r="D76" s="8"/>
      <c r="E76" s="8"/>
      <c r="F76" s="8"/>
      <c r="G76" s="8"/>
      <c r="H76" s="8">
        <v>13</v>
      </c>
      <c r="I76" s="8">
        <v>15</v>
      </c>
      <c r="J76" s="9" t="s">
        <v>17</v>
      </c>
    </row>
    <row r="77" spans="2:10" ht="12.6" customHeight="1" x14ac:dyDescent="0.2">
      <c r="B77" s="219">
        <v>12</v>
      </c>
      <c r="C77" s="7">
        <v>210</v>
      </c>
      <c r="D77" s="8"/>
      <c r="E77" s="8"/>
      <c r="F77" s="8"/>
      <c r="G77" s="8"/>
      <c r="H77" s="8">
        <v>14</v>
      </c>
      <c r="I77" s="8">
        <v>16</v>
      </c>
      <c r="J77" s="9" t="s">
        <v>17</v>
      </c>
    </row>
    <row r="78" spans="2:10" ht="12.6" customHeight="1" x14ac:dyDescent="0.2">
      <c r="B78" s="219">
        <v>12</v>
      </c>
      <c r="C78" s="7">
        <v>220</v>
      </c>
      <c r="D78" s="8"/>
      <c r="E78" s="8"/>
      <c r="F78" s="8"/>
      <c r="G78" s="8"/>
      <c r="H78" s="8">
        <v>15</v>
      </c>
      <c r="I78" s="8">
        <v>17</v>
      </c>
      <c r="J78" s="9" t="s">
        <v>17</v>
      </c>
    </row>
    <row r="79" spans="2:10" ht="12.6" customHeight="1" x14ac:dyDescent="0.2">
      <c r="B79" s="219">
        <v>12</v>
      </c>
      <c r="C79" s="7">
        <v>230</v>
      </c>
      <c r="D79" s="8"/>
      <c r="E79" s="8"/>
      <c r="F79" s="8"/>
      <c r="G79" s="8"/>
      <c r="H79" s="8">
        <v>16</v>
      </c>
      <c r="I79" s="8">
        <v>18</v>
      </c>
      <c r="J79" s="9" t="s">
        <v>17</v>
      </c>
    </row>
    <row r="80" spans="2:10" ht="12.6" customHeight="1" x14ac:dyDescent="0.2">
      <c r="B80" s="219">
        <v>12</v>
      </c>
      <c r="C80" s="7">
        <v>240</v>
      </c>
      <c r="D80" s="8"/>
      <c r="E80" s="8"/>
      <c r="F80" s="8"/>
      <c r="G80" s="8"/>
      <c r="H80" s="8">
        <v>17</v>
      </c>
      <c r="I80" s="8">
        <v>19</v>
      </c>
      <c r="J80" s="9" t="s">
        <v>17</v>
      </c>
    </row>
    <row r="81" spans="2:10" ht="12.6" customHeight="1" x14ac:dyDescent="0.2">
      <c r="B81" s="219">
        <v>12</v>
      </c>
      <c r="C81" s="7">
        <v>250</v>
      </c>
      <c r="D81" s="8"/>
      <c r="E81" s="8"/>
      <c r="F81" s="8"/>
      <c r="G81" s="8"/>
      <c r="H81" s="8">
        <v>18</v>
      </c>
      <c r="I81" s="8">
        <v>20</v>
      </c>
      <c r="J81" s="9" t="s">
        <v>0</v>
      </c>
    </row>
    <row r="82" spans="2:10" ht="12.6" customHeight="1" x14ac:dyDescent="0.2">
      <c r="B82" s="219">
        <v>12</v>
      </c>
      <c r="C82" s="7">
        <v>255</v>
      </c>
      <c r="D82" s="8"/>
      <c r="E82" s="8"/>
      <c r="F82" s="8"/>
      <c r="G82" s="8"/>
      <c r="H82" s="8">
        <v>19</v>
      </c>
      <c r="I82" s="8">
        <v>21</v>
      </c>
      <c r="J82" s="9" t="s">
        <v>0</v>
      </c>
    </row>
    <row r="83" spans="2:10" ht="12.6" customHeight="1" thickBot="1" x14ac:dyDescent="0.25">
      <c r="B83" s="220">
        <v>12</v>
      </c>
      <c r="C83" s="12">
        <v>270</v>
      </c>
      <c r="D83" s="13"/>
      <c r="E83" s="13"/>
      <c r="F83" s="13"/>
      <c r="G83" s="13"/>
      <c r="H83" s="13">
        <v>22</v>
      </c>
      <c r="I83" s="13">
        <v>24</v>
      </c>
      <c r="J83" s="14" t="s">
        <v>0</v>
      </c>
    </row>
    <row r="84" spans="2:10" ht="12.6" customHeight="1" x14ac:dyDescent="0.2">
      <c r="B84" s="23">
        <v>15</v>
      </c>
      <c r="C84" s="4">
        <v>5</v>
      </c>
      <c r="D84" s="5"/>
      <c r="E84" s="5"/>
      <c r="F84" s="5"/>
      <c r="G84" s="5"/>
      <c r="H84" s="5"/>
      <c r="I84" s="5">
        <v>1</v>
      </c>
      <c r="J84" s="6" t="s">
        <v>3</v>
      </c>
    </row>
    <row r="85" spans="2:10" ht="12.6" customHeight="1" x14ac:dyDescent="0.2">
      <c r="B85" s="219">
        <v>15</v>
      </c>
      <c r="C85" s="7">
        <v>10</v>
      </c>
      <c r="D85" s="8"/>
      <c r="E85" s="8"/>
      <c r="F85" s="8"/>
      <c r="G85" s="8"/>
      <c r="H85" s="8"/>
      <c r="I85" s="8">
        <v>1</v>
      </c>
      <c r="J85" s="9" t="s">
        <v>4</v>
      </c>
    </row>
    <row r="86" spans="2:10" ht="12.6" customHeight="1" x14ac:dyDescent="0.2">
      <c r="B86" s="219">
        <v>15</v>
      </c>
      <c r="C86" s="7">
        <v>15</v>
      </c>
      <c r="D86" s="8"/>
      <c r="E86" s="8"/>
      <c r="F86" s="8"/>
      <c r="G86" s="8"/>
      <c r="H86" s="8"/>
      <c r="I86" s="8">
        <v>1</v>
      </c>
      <c r="J86" s="9" t="s">
        <v>5</v>
      </c>
    </row>
    <row r="87" spans="2:10" ht="12.6" customHeight="1" x14ac:dyDescent="0.2">
      <c r="B87" s="219">
        <v>15</v>
      </c>
      <c r="C87" s="7">
        <v>20</v>
      </c>
      <c r="D87" s="8"/>
      <c r="E87" s="8"/>
      <c r="F87" s="8"/>
      <c r="G87" s="8"/>
      <c r="H87" s="8"/>
      <c r="I87" s="8">
        <v>1</v>
      </c>
      <c r="J87" s="9" t="s">
        <v>5</v>
      </c>
    </row>
    <row r="88" spans="2:10" ht="12.6" customHeight="1" x14ac:dyDescent="0.2">
      <c r="B88" s="219">
        <v>15</v>
      </c>
      <c r="C88" s="7">
        <v>25</v>
      </c>
      <c r="D88" s="8"/>
      <c r="E88" s="8"/>
      <c r="F88" s="8"/>
      <c r="G88" s="8"/>
      <c r="H88" s="8"/>
      <c r="I88" s="8">
        <v>1</v>
      </c>
      <c r="J88" s="9" t="s">
        <v>6</v>
      </c>
    </row>
    <row r="89" spans="2:10" ht="12.6" customHeight="1" x14ac:dyDescent="0.2">
      <c r="B89" s="219">
        <v>15</v>
      </c>
      <c r="C89" s="7">
        <v>30</v>
      </c>
      <c r="D89" s="8"/>
      <c r="E89" s="8"/>
      <c r="F89" s="8"/>
      <c r="G89" s="8"/>
      <c r="H89" s="8"/>
      <c r="I89" s="8">
        <v>1</v>
      </c>
      <c r="J89" s="9" t="s">
        <v>7</v>
      </c>
    </row>
    <row r="90" spans="2:10" ht="12.6" customHeight="1" x14ac:dyDescent="0.2">
      <c r="B90" s="219">
        <v>15</v>
      </c>
      <c r="C90" s="7">
        <v>35</v>
      </c>
      <c r="D90" s="8"/>
      <c r="E90" s="8"/>
      <c r="F90" s="8"/>
      <c r="G90" s="8"/>
      <c r="H90" s="8"/>
      <c r="I90" s="8">
        <v>1</v>
      </c>
      <c r="J90" s="9" t="s">
        <v>7</v>
      </c>
    </row>
    <row r="91" spans="2:10" ht="12.6" customHeight="1" x14ac:dyDescent="0.2">
      <c r="B91" s="219">
        <v>15</v>
      </c>
      <c r="C91" s="7">
        <v>40</v>
      </c>
      <c r="D91" s="8"/>
      <c r="E91" s="8"/>
      <c r="F91" s="8"/>
      <c r="G91" s="8"/>
      <c r="H91" s="8"/>
      <c r="I91" s="8">
        <v>1</v>
      </c>
      <c r="J91" s="9" t="s">
        <v>8</v>
      </c>
    </row>
    <row r="92" spans="2:10" ht="12.6" customHeight="1" x14ac:dyDescent="0.2">
      <c r="B92" s="219">
        <v>15</v>
      </c>
      <c r="C92" s="7">
        <v>45</v>
      </c>
      <c r="D92" s="8"/>
      <c r="E92" s="8"/>
      <c r="F92" s="8"/>
      <c r="G92" s="8"/>
      <c r="H92" s="8"/>
      <c r="I92" s="8">
        <v>1</v>
      </c>
      <c r="J92" s="9" t="s">
        <v>9</v>
      </c>
    </row>
    <row r="93" spans="2:10" ht="12.6" customHeight="1" x14ac:dyDescent="0.2">
      <c r="B93" s="219">
        <v>15</v>
      </c>
      <c r="C93" s="7">
        <v>50</v>
      </c>
      <c r="D93" s="8"/>
      <c r="E93" s="8"/>
      <c r="F93" s="8"/>
      <c r="G93" s="8"/>
      <c r="H93" s="8"/>
      <c r="I93" s="8">
        <v>1</v>
      </c>
      <c r="J93" s="9" t="s">
        <v>9</v>
      </c>
    </row>
    <row r="94" spans="2:10" ht="12.6" customHeight="1" x14ac:dyDescent="0.2">
      <c r="B94" s="219">
        <v>15</v>
      </c>
      <c r="C94" s="7">
        <v>55</v>
      </c>
      <c r="D94" s="8"/>
      <c r="E94" s="8"/>
      <c r="F94" s="8"/>
      <c r="G94" s="8"/>
      <c r="H94" s="8"/>
      <c r="I94" s="8">
        <v>1</v>
      </c>
      <c r="J94" s="9" t="s">
        <v>10</v>
      </c>
    </row>
    <row r="95" spans="2:10" ht="12.6" customHeight="1" x14ac:dyDescent="0.2">
      <c r="B95" s="219">
        <v>15</v>
      </c>
      <c r="C95" s="7">
        <v>60</v>
      </c>
      <c r="D95" s="8"/>
      <c r="E95" s="8"/>
      <c r="F95" s="8"/>
      <c r="G95" s="8"/>
      <c r="H95" s="8"/>
      <c r="I95" s="8">
        <v>1</v>
      </c>
      <c r="J95" s="9" t="s">
        <v>10</v>
      </c>
    </row>
    <row r="96" spans="2:10" ht="12.6" customHeight="1" x14ac:dyDescent="0.2">
      <c r="B96" s="219">
        <v>15</v>
      </c>
      <c r="C96" s="7">
        <v>65</v>
      </c>
      <c r="D96" s="8"/>
      <c r="E96" s="8"/>
      <c r="F96" s="8"/>
      <c r="G96" s="8"/>
      <c r="H96" s="8"/>
      <c r="I96" s="8">
        <v>1</v>
      </c>
      <c r="J96" s="9" t="s">
        <v>11</v>
      </c>
    </row>
    <row r="97" spans="2:10" ht="12.6" customHeight="1" x14ac:dyDescent="0.2">
      <c r="B97" s="219">
        <v>15</v>
      </c>
      <c r="C97" s="7">
        <v>70</v>
      </c>
      <c r="D97" s="8"/>
      <c r="E97" s="8"/>
      <c r="F97" s="8"/>
      <c r="G97" s="8"/>
      <c r="H97" s="8"/>
      <c r="I97" s="8">
        <v>1</v>
      </c>
      <c r="J97" s="9" t="s">
        <v>11</v>
      </c>
    </row>
    <row r="98" spans="2:10" ht="12.6" customHeight="1" x14ac:dyDescent="0.2">
      <c r="B98" s="219">
        <v>15</v>
      </c>
      <c r="C98" s="7">
        <v>75</v>
      </c>
      <c r="D98" s="8"/>
      <c r="E98" s="8"/>
      <c r="F98" s="8"/>
      <c r="G98" s="8"/>
      <c r="H98" s="8"/>
      <c r="I98" s="8">
        <v>1</v>
      </c>
      <c r="J98" s="9" t="s">
        <v>12</v>
      </c>
    </row>
    <row r="99" spans="2:10" ht="12.6" customHeight="1" x14ac:dyDescent="0.2">
      <c r="B99" s="219">
        <v>15</v>
      </c>
      <c r="C99" s="7">
        <v>80</v>
      </c>
      <c r="D99" s="8"/>
      <c r="E99" s="8"/>
      <c r="F99" s="8"/>
      <c r="G99" s="8"/>
      <c r="H99" s="8">
        <v>2</v>
      </c>
      <c r="I99" s="8">
        <v>4</v>
      </c>
      <c r="J99" s="9" t="s">
        <v>12</v>
      </c>
    </row>
    <row r="100" spans="2:10" ht="12.6" customHeight="1" x14ac:dyDescent="0.2">
      <c r="B100" s="219">
        <v>15</v>
      </c>
      <c r="C100" s="7">
        <v>85</v>
      </c>
      <c r="D100" s="8"/>
      <c r="E100" s="8"/>
      <c r="F100" s="8"/>
      <c r="G100" s="8"/>
      <c r="H100" s="8">
        <v>4</v>
      </c>
      <c r="I100" s="8">
        <v>6</v>
      </c>
      <c r="J100" s="9" t="s">
        <v>13</v>
      </c>
    </row>
    <row r="101" spans="2:10" ht="12.6" customHeight="1" x14ac:dyDescent="0.2">
      <c r="B101" s="219">
        <v>15</v>
      </c>
      <c r="C101" s="7">
        <v>90</v>
      </c>
      <c r="D101" s="8"/>
      <c r="E101" s="8"/>
      <c r="F101" s="8"/>
      <c r="G101" s="8"/>
      <c r="H101" s="8">
        <v>6</v>
      </c>
      <c r="I101" s="8">
        <v>8</v>
      </c>
      <c r="J101" s="9" t="s">
        <v>13</v>
      </c>
    </row>
    <row r="102" spans="2:10" ht="12.6" customHeight="1" x14ac:dyDescent="0.2">
      <c r="B102" s="219">
        <v>15</v>
      </c>
      <c r="C102" s="7">
        <v>95</v>
      </c>
      <c r="D102" s="8"/>
      <c r="E102" s="8"/>
      <c r="F102" s="8"/>
      <c r="G102" s="8"/>
      <c r="H102" s="8">
        <v>8</v>
      </c>
      <c r="I102" s="8">
        <v>10</v>
      </c>
      <c r="J102" s="9" t="s">
        <v>14</v>
      </c>
    </row>
    <row r="103" spans="2:10" ht="12.6" customHeight="1" x14ac:dyDescent="0.2">
      <c r="B103" s="219">
        <v>15</v>
      </c>
      <c r="C103" s="7">
        <v>100</v>
      </c>
      <c r="D103" s="8"/>
      <c r="E103" s="8"/>
      <c r="F103" s="8"/>
      <c r="G103" s="8"/>
      <c r="H103" s="8">
        <v>11</v>
      </c>
      <c r="I103" s="8">
        <v>13</v>
      </c>
      <c r="J103" s="9" t="s">
        <v>14</v>
      </c>
    </row>
    <row r="104" spans="2:10" ht="12.6" customHeight="1" x14ac:dyDescent="0.2">
      <c r="B104" s="219">
        <v>15</v>
      </c>
      <c r="C104" s="7">
        <v>105</v>
      </c>
      <c r="D104" s="8"/>
      <c r="E104" s="8"/>
      <c r="F104" s="8"/>
      <c r="G104" s="8"/>
      <c r="H104" s="8">
        <v>13</v>
      </c>
      <c r="I104" s="8">
        <v>15</v>
      </c>
      <c r="J104" s="9" t="s">
        <v>14</v>
      </c>
    </row>
    <row r="105" spans="2:10" ht="12.6" customHeight="1" x14ac:dyDescent="0.2">
      <c r="B105" s="219">
        <v>15</v>
      </c>
      <c r="C105" s="7">
        <v>110</v>
      </c>
      <c r="D105" s="8"/>
      <c r="E105" s="8"/>
      <c r="F105" s="8"/>
      <c r="G105" s="8"/>
      <c r="H105" s="8">
        <v>15</v>
      </c>
      <c r="I105" s="8">
        <v>17</v>
      </c>
      <c r="J105" s="9" t="s">
        <v>15</v>
      </c>
    </row>
    <row r="106" spans="2:10" ht="12.6" customHeight="1" x14ac:dyDescent="0.2">
      <c r="B106" s="219">
        <v>15</v>
      </c>
      <c r="C106" s="7">
        <v>115</v>
      </c>
      <c r="D106" s="8"/>
      <c r="E106" s="8"/>
      <c r="F106" s="8"/>
      <c r="G106" s="8"/>
      <c r="H106" s="8">
        <v>17</v>
      </c>
      <c r="I106" s="8">
        <v>19</v>
      </c>
      <c r="J106" s="9" t="s">
        <v>15</v>
      </c>
    </row>
    <row r="107" spans="2:10" ht="12.6" customHeight="1" thickBot="1" x14ac:dyDescent="0.25">
      <c r="B107" s="220">
        <v>15</v>
      </c>
      <c r="C107" s="12">
        <v>120</v>
      </c>
      <c r="D107" s="13"/>
      <c r="E107" s="13"/>
      <c r="F107" s="13"/>
      <c r="G107" s="13"/>
      <c r="H107" s="13">
        <v>18</v>
      </c>
      <c r="I107" s="13">
        <v>20</v>
      </c>
      <c r="J107" s="14" t="s">
        <v>15</v>
      </c>
    </row>
    <row r="108" spans="2:10" ht="12.6" customHeight="1" x14ac:dyDescent="0.2">
      <c r="B108" s="23">
        <v>18</v>
      </c>
      <c r="C108" s="4">
        <v>5</v>
      </c>
      <c r="D108" s="5"/>
      <c r="E108" s="5"/>
      <c r="F108" s="5"/>
      <c r="G108" s="5"/>
      <c r="H108" s="5"/>
      <c r="I108" s="5">
        <v>2</v>
      </c>
      <c r="J108" s="6" t="s">
        <v>4</v>
      </c>
    </row>
    <row r="109" spans="2:10" ht="12.6" customHeight="1" x14ac:dyDescent="0.2">
      <c r="B109" s="219">
        <v>18</v>
      </c>
      <c r="C109" s="7">
        <v>10</v>
      </c>
      <c r="D109" s="8"/>
      <c r="E109" s="8"/>
      <c r="F109" s="8"/>
      <c r="G109" s="8"/>
      <c r="H109" s="8"/>
      <c r="I109" s="8">
        <v>2</v>
      </c>
      <c r="J109" s="9" t="s">
        <v>4</v>
      </c>
    </row>
    <row r="110" spans="2:10" ht="12.6" customHeight="1" x14ac:dyDescent="0.2">
      <c r="B110" s="219">
        <v>18</v>
      </c>
      <c r="C110" s="7">
        <v>15</v>
      </c>
      <c r="D110" s="8"/>
      <c r="E110" s="8"/>
      <c r="F110" s="8"/>
      <c r="G110" s="8"/>
      <c r="H110" s="8"/>
      <c r="I110" s="8">
        <v>2</v>
      </c>
      <c r="J110" s="9" t="s">
        <v>5</v>
      </c>
    </row>
    <row r="111" spans="2:10" ht="12.6" customHeight="1" x14ac:dyDescent="0.2">
      <c r="B111" s="219">
        <v>18</v>
      </c>
      <c r="C111" s="7">
        <v>20</v>
      </c>
      <c r="D111" s="8"/>
      <c r="E111" s="8"/>
      <c r="F111" s="8"/>
      <c r="G111" s="8"/>
      <c r="H111" s="8"/>
      <c r="I111" s="8">
        <v>2</v>
      </c>
      <c r="J111" s="9" t="s">
        <v>6</v>
      </c>
    </row>
    <row r="112" spans="2:10" ht="12.6" customHeight="1" x14ac:dyDescent="0.2">
      <c r="B112" s="219">
        <v>18</v>
      </c>
      <c r="C112" s="7">
        <v>25</v>
      </c>
      <c r="D112" s="8"/>
      <c r="E112" s="8"/>
      <c r="F112" s="8"/>
      <c r="G112" s="8"/>
      <c r="H112" s="8"/>
      <c r="I112" s="8">
        <v>2</v>
      </c>
      <c r="J112" s="9" t="s">
        <v>7</v>
      </c>
    </row>
    <row r="113" spans="2:10" ht="12.6" customHeight="1" x14ac:dyDescent="0.2">
      <c r="B113" s="219">
        <v>18</v>
      </c>
      <c r="C113" s="7">
        <v>30</v>
      </c>
      <c r="D113" s="8"/>
      <c r="E113" s="8"/>
      <c r="F113" s="8"/>
      <c r="G113" s="8"/>
      <c r="H113" s="8"/>
      <c r="I113" s="8">
        <v>2</v>
      </c>
      <c r="J113" s="9" t="s">
        <v>8</v>
      </c>
    </row>
    <row r="114" spans="2:10" ht="12.6" customHeight="1" x14ac:dyDescent="0.2">
      <c r="B114" s="219">
        <v>18</v>
      </c>
      <c r="C114" s="7">
        <v>35</v>
      </c>
      <c r="D114" s="8"/>
      <c r="E114" s="8"/>
      <c r="F114" s="8"/>
      <c r="G114" s="8"/>
      <c r="H114" s="8"/>
      <c r="I114" s="8">
        <v>2</v>
      </c>
      <c r="J114" s="9" t="s">
        <v>8</v>
      </c>
    </row>
    <row r="115" spans="2:10" ht="12.6" customHeight="1" x14ac:dyDescent="0.2">
      <c r="B115" s="219">
        <v>18</v>
      </c>
      <c r="C115" s="7">
        <v>40</v>
      </c>
      <c r="D115" s="8"/>
      <c r="E115" s="8"/>
      <c r="F115" s="8"/>
      <c r="G115" s="8"/>
      <c r="H115" s="8"/>
      <c r="I115" s="8">
        <v>2</v>
      </c>
      <c r="J115" s="9" t="s">
        <v>9</v>
      </c>
    </row>
    <row r="116" spans="2:10" ht="12.6" customHeight="1" x14ac:dyDescent="0.2">
      <c r="B116" s="219">
        <v>18</v>
      </c>
      <c r="C116" s="7">
        <v>45</v>
      </c>
      <c r="D116" s="8"/>
      <c r="E116" s="8"/>
      <c r="F116" s="8"/>
      <c r="G116" s="8"/>
      <c r="H116" s="8"/>
      <c r="I116" s="8">
        <v>2</v>
      </c>
      <c r="J116" s="9" t="s">
        <v>10</v>
      </c>
    </row>
    <row r="117" spans="2:10" ht="12.6" customHeight="1" x14ac:dyDescent="0.2">
      <c r="B117" s="219">
        <v>18</v>
      </c>
      <c r="C117" s="7">
        <v>50</v>
      </c>
      <c r="D117" s="8"/>
      <c r="E117" s="8"/>
      <c r="F117" s="8"/>
      <c r="G117" s="8"/>
      <c r="H117" s="8"/>
      <c r="I117" s="8">
        <v>2</v>
      </c>
      <c r="J117" s="9" t="s">
        <v>10</v>
      </c>
    </row>
    <row r="118" spans="2:10" ht="12.6" customHeight="1" x14ac:dyDescent="0.2">
      <c r="B118" s="219">
        <v>18</v>
      </c>
      <c r="C118" s="7">
        <v>55</v>
      </c>
      <c r="D118" s="8"/>
      <c r="E118" s="8"/>
      <c r="F118" s="8"/>
      <c r="G118" s="8"/>
      <c r="H118" s="8">
        <v>1</v>
      </c>
      <c r="I118" s="8">
        <v>3</v>
      </c>
      <c r="J118" s="9" t="s">
        <v>11</v>
      </c>
    </row>
    <row r="119" spans="2:10" ht="12.6" customHeight="1" x14ac:dyDescent="0.2">
      <c r="B119" s="219">
        <v>18</v>
      </c>
      <c r="C119" s="7">
        <v>60</v>
      </c>
      <c r="D119" s="8"/>
      <c r="E119" s="8"/>
      <c r="F119" s="8"/>
      <c r="G119" s="8"/>
      <c r="H119" s="8">
        <v>5</v>
      </c>
      <c r="I119" s="8">
        <v>7</v>
      </c>
      <c r="J119" s="9" t="s">
        <v>12</v>
      </c>
    </row>
    <row r="120" spans="2:10" ht="12.6" customHeight="1" x14ac:dyDescent="0.2">
      <c r="B120" s="219">
        <v>18</v>
      </c>
      <c r="C120" s="7">
        <v>65</v>
      </c>
      <c r="D120" s="8"/>
      <c r="E120" s="8"/>
      <c r="F120" s="8"/>
      <c r="G120" s="8"/>
      <c r="H120" s="8">
        <v>8</v>
      </c>
      <c r="I120" s="8">
        <v>10</v>
      </c>
      <c r="J120" s="9" t="s">
        <v>12</v>
      </c>
    </row>
    <row r="121" spans="2:10" ht="12.6" customHeight="1" x14ac:dyDescent="0.2">
      <c r="B121" s="219">
        <v>18</v>
      </c>
      <c r="C121" s="7">
        <v>70</v>
      </c>
      <c r="D121" s="8"/>
      <c r="E121" s="8"/>
      <c r="F121" s="8"/>
      <c r="G121" s="8"/>
      <c r="H121" s="8">
        <v>11</v>
      </c>
      <c r="I121" s="8">
        <v>13</v>
      </c>
      <c r="J121" s="9" t="s">
        <v>13</v>
      </c>
    </row>
    <row r="122" spans="2:10" ht="12.6" customHeight="1" x14ac:dyDescent="0.2">
      <c r="B122" s="219">
        <v>18</v>
      </c>
      <c r="C122" s="7">
        <v>75</v>
      </c>
      <c r="D122" s="8"/>
      <c r="E122" s="8"/>
      <c r="F122" s="8"/>
      <c r="G122" s="8"/>
      <c r="H122" s="8">
        <v>14</v>
      </c>
      <c r="I122" s="8">
        <v>16</v>
      </c>
      <c r="J122" s="9" t="s">
        <v>13</v>
      </c>
    </row>
    <row r="123" spans="2:10" ht="12.6" customHeight="1" x14ac:dyDescent="0.2">
      <c r="B123" s="219">
        <v>18</v>
      </c>
      <c r="C123" s="7">
        <v>80</v>
      </c>
      <c r="D123" s="8"/>
      <c r="E123" s="8"/>
      <c r="F123" s="8"/>
      <c r="G123" s="8"/>
      <c r="H123" s="8">
        <v>17</v>
      </c>
      <c r="I123" s="8">
        <v>19</v>
      </c>
      <c r="J123" s="9" t="s">
        <v>14</v>
      </c>
    </row>
    <row r="124" spans="2:10" ht="12.6" customHeight="1" x14ac:dyDescent="0.2">
      <c r="B124" s="219">
        <v>18</v>
      </c>
      <c r="C124" s="7">
        <v>85</v>
      </c>
      <c r="D124" s="8"/>
      <c r="E124" s="8"/>
      <c r="F124" s="8"/>
      <c r="G124" s="8"/>
      <c r="H124" s="8">
        <v>21</v>
      </c>
      <c r="I124" s="8">
        <v>23</v>
      </c>
      <c r="J124" s="9" t="s">
        <v>14</v>
      </c>
    </row>
    <row r="125" spans="2:10" ht="12.6" customHeight="1" x14ac:dyDescent="0.2">
      <c r="B125" s="219">
        <v>18</v>
      </c>
      <c r="C125" s="7">
        <v>90</v>
      </c>
      <c r="D125" s="8"/>
      <c r="E125" s="8"/>
      <c r="F125" s="8"/>
      <c r="G125" s="8"/>
      <c r="H125" s="8">
        <v>23</v>
      </c>
      <c r="I125" s="8">
        <v>25</v>
      </c>
      <c r="J125" s="9" t="s">
        <v>15</v>
      </c>
    </row>
    <row r="126" spans="2:10" ht="12.6" customHeight="1" x14ac:dyDescent="0.2">
      <c r="B126" s="219">
        <v>18</v>
      </c>
      <c r="C126" s="7">
        <v>95</v>
      </c>
      <c r="D126" s="8"/>
      <c r="E126" s="8"/>
      <c r="F126" s="8"/>
      <c r="G126" s="8"/>
      <c r="H126" s="8">
        <v>26</v>
      </c>
      <c r="I126" s="8">
        <v>28</v>
      </c>
      <c r="J126" s="9" t="s">
        <v>15</v>
      </c>
    </row>
    <row r="127" spans="2:10" ht="12.6" customHeight="1" x14ac:dyDescent="0.2">
      <c r="B127" s="219">
        <v>18</v>
      </c>
      <c r="C127" s="7">
        <v>100</v>
      </c>
      <c r="D127" s="8"/>
      <c r="E127" s="8"/>
      <c r="F127" s="8"/>
      <c r="G127" s="8"/>
      <c r="H127" s="8">
        <v>28</v>
      </c>
      <c r="I127" s="8">
        <v>30</v>
      </c>
      <c r="J127" s="9" t="s">
        <v>15</v>
      </c>
    </row>
    <row r="128" spans="2:10" ht="12.6" customHeight="1" x14ac:dyDescent="0.2">
      <c r="B128" s="219">
        <v>18</v>
      </c>
      <c r="C128" s="7">
        <v>105</v>
      </c>
      <c r="D128" s="8"/>
      <c r="E128" s="8"/>
      <c r="F128" s="8"/>
      <c r="G128" s="8"/>
      <c r="H128" s="8">
        <v>31</v>
      </c>
      <c r="I128" s="8">
        <v>33</v>
      </c>
      <c r="J128" s="9" t="s">
        <v>16</v>
      </c>
    </row>
    <row r="129" spans="2:10" ht="12.6" customHeight="1" x14ac:dyDescent="0.2">
      <c r="B129" s="219">
        <v>18</v>
      </c>
      <c r="C129" s="7">
        <v>110</v>
      </c>
      <c r="D129" s="8"/>
      <c r="E129" s="8"/>
      <c r="F129" s="8"/>
      <c r="G129" s="8"/>
      <c r="H129" s="8">
        <v>34</v>
      </c>
      <c r="I129" s="8">
        <v>36</v>
      </c>
      <c r="J129" s="9" t="s">
        <v>16</v>
      </c>
    </row>
    <row r="130" spans="2:10" ht="12.6" customHeight="1" x14ac:dyDescent="0.2">
      <c r="B130" s="219">
        <v>18</v>
      </c>
      <c r="C130" s="7">
        <v>115</v>
      </c>
      <c r="D130" s="8"/>
      <c r="E130" s="8"/>
      <c r="F130" s="8"/>
      <c r="G130" s="8"/>
      <c r="H130" s="8">
        <v>36</v>
      </c>
      <c r="I130" s="8">
        <v>38</v>
      </c>
      <c r="J130" s="9" t="s">
        <v>16</v>
      </c>
    </row>
    <row r="131" spans="2:10" ht="12.6" customHeight="1" thickBot="1" x14ac:dyDescent="0.25">
      <c r="B131" s="220">
        <v>18</v>
      </c>
      <c r="C131" s="12">
        <v>120</v>
      </c>
      <c r="D131" s="13"/>
      <c r="E131" s="13"/>
      <c r="F131" s="13"/>
      <c r="G131" s="13"/>
      <c r="H131" s="13">
        <v>38</v>
      </c>
      <c r="I131" s="13">
        <v>40</v>
      </c>
      <c r="J131" s="14" t="s">
        <v>17</v>
      </c>
    </row>
    <row r="132" spans="2:10" ht="12.6" customHeight="1" x14ac:dyDescent="0.2">
      <c r="B132" s="23">
        <v>20</v>
      </c>
      <c r="C132" s="4">
        <v>5</v>
      </c>
      <c r="D132" s="5"/>
      <c r="E132" s="5"/>
      <c r="F132" s="5"/>
      <c r="G132" s="5"/>
      <c r="H132" s="5"/>
      <c r="I132" s="5">
        <v>2</v>
      </c>
      <c r="J132" s="6" t="s">
        <v>4</v>
      </c>
    </row>
    <row r="133" spans="2:10" ht="12.6" customHeight="1" x14ac:dyDescent="0.2">
      <c r="B133" s="219">
        <v>20</v>
      </c>
      <c r="C133" s="7">
        <v>10</v>
      </c>
      <c r="D133" s="8"/>
      <c r="E133" s="8"/>
      <c r="F133" s="8"/>
      <c r="G133" s="8"/>
      <c r="H133" s="8"/>
      <c r="I133" s="8">
        <v>2</v>
      </c>
      <c r="J133" s="9" t="s">
        <v>4</v>
      </c>
    </row>
    <row r="134" spans="2:10" ht="12.6" customHeight="1" x14ac:dyDescent="0.2">
      <c r="B134" s="219">
        <v>20</v>
      </c>
      <c r="C134" s="7">
        <v>15</v>
      </c>
      <c r="D134" s="8"/>
      <c r="E134" s="8"/>
      <c r="F134" s="8"/>
      <c r="G134" s="8"/>
      <c r="H134" s="8"/>
      <c r="I134" s="8">
        <v>2</v>
      </c>
      <c r="J134" s="9" t="s">
        <v>6</v>
      </c>
    </row>
    <row r="135" spans="2:10" ht="12.6" customHeight="1" x14ac:dyDescent="0.2">
      <c r="B135" s="219">
        <v>20</v>
      </c>
      <c r="C135" s="7">
        <v>20</v>
      </c>
      <c r="D135" s="8"/>
      <c r="E135" s="8"/>
      <c r="F135" s="8"/>
      <c r="G135" s="8"/>
      <c r="H135" s="8"/>
      <c r="I135" s="8">
        <v>2</v>
      </c>
      <c r="J135" s="9" t="s">
        <v>6</v>
      </c>
    </row>
    <row r="136" spans="2:10" ht="12.6" customHeight="1" x14ac:dyDescent="0.2">
      <c r="B136" s="219">
        <v>20</v>
      </c>
      <c r="C136" s="7">
        <v>25</v>
      </c>
      <c r="D136" s="8"/>
      <c r="E136" s="8"/>
      <c r="F136" s="8"/>
      <c r="G136" s="8"/>
      <c r="H136" s="8"/>
      <c r="I136" s="8">
        <v>2</v>
      </c>
      <c r="J136" s="9" t="s">
        <v>7</v>
      </c>
    </row>
    <row r="137" spans="2:10" ht="12.6" customHeight="1" x14ac:dyDescent="0.2">
      <c r="B137" s="219">
        <v>20</v>
      </c>
      <c r="C137" s="7">
        <v>30</v>
      </c>
      <c r="D137" s="8"/>
      <c r="E137" s="8"/>
      <c r="F137" s="8"/>
      <c r="G137" s="8"/>
      <c r="H137" s="8"/>
      <c r="I137" s="8">
        <v>2</v>
      </c>
      <c r="J137" s="9" t="s">
        <v>8</v>
      </c>
    </row>
    <row r="138" spans="2:10" ht="12.6" customHeight="1" x14ac:dyDescent="0.2">
      <c r="B138" s="219">
        <v>20</v>
      </c>
      <c r="C138" s="7">
        <v>35</v>
      </c>
      <c r="D138" s="8"/>
      <c r="E138" s="8"/>
      <c r="F138" s="8"/>
      <c r="G138" s="8"/>
      <c r="H138" s="8"/>
      <c r="I138" s="8">
        <v>2</v>
      </c>
      <c r="J138" s="9" t="s">
        <v>9</v>
      </c>
    </row>
    <row r="139" spans="2:10" ht="12.6" customHeight="1" x14ac:dyDescent="0.2">
      <c r="B139" s="219">
        <v>20</v>
      </c>
      <c r="C139" s="7">
        <v>40</v>
      </c>
      <c r="D139" s="8"/>
      <c r="E139" s="8"/>
      <c r="F139" s="8"/>
      <c r="G139" s="8"/>
      <c r="H139" s="8"/>
      <c r="I139" s="8">
        <v>2</v>
      </c>
      <c r="J139" s="9" t="s">
        <v>10</v>
      </c>
    </row>
    <row r="140" spans="2:10" ht="12.6" customHeight="1" x14ac:dyDescent="0.2">
      <c r="B140" s="219">
        <v>20</v>
      </c>
      <c r="C140" s="7">
        <v>45</v>
      </c>
      <c r="D140" s="8"/>
      <c r="E140" s="8"/>
      <c r="F140" s="8"/>
      <c r="G140" s="8"/>
      <c r="H140" s="8">
        <v>1</v>
      </c>
      <c r="I140" s="8">
        <v>3</v>
      </c>
      <c r="J140" s="9" t="s">
        <v>11</v>
      </c>
    </row>
    <row r="141" spans="2:10" ht="12.6" customHeight="1" x14ac:dyDescent="0.2">
      <c r="B141" s="219">
        <v>20</v>
      </c>
      <c r="C141" s="7">
        <v>50</v>
      </c>
      <c r="D141" s="8"/>
      <c r="E141" s="8"/>
      <c r="F141" s="8"/>
      <c r="G141" s="8"/>
      <c r="H141" s="8">
        <v>4</v>
      </c>
      <c r="I141" s="8">
        <v>6</v>
      </c>
      <c r="J141" s="9" t="s">
        <v>11</v>
      </c>
    </row>
    <row r="142" spans="2:10" ht="12.6" customHeight="1" x14ac:dyDescent="0.2">
      <c r="B142" s="219">
        <v>20</v>
      </c>
      <c r="C142" s="7">
        <v>55</v>
      </c>
      <c r="D142" s="8"/>
      <c r="E142" s="8"/>
      <c r="F142" s="8"/>
      <c r="G142" s="8"/>
      <c r="H142" s="8">
        <v>9</v>
      </c>
      <c r="I142" s="8">
        <v>11</v>
      </c>
      <c r="J142" s="9" t="s">
        <v>12</v>
      </c>
    </row>
    <row r="143" spans="2:10" ht="12.6" customHeight="1" x14ac:dyDescent="0.2">
      <c r="B143" s="219">
        <v>20</v>
      </c>
      <c r="C143" s="7">
        <v>60</v>
      </c>
      <c r="D143" s="8"/>
      <c r="E143" s="8"/>
      <c r="F143" s="8"/>
      <c r="G143" s="8"/>
      <c r="H143" s="8">
        <v>13</v>
      </c>
      <c r="I143" s="8">
        <v>15</v>
      </c>
      <c r="J143" s="9" t="s">
        <v>13</v>
      </c>
    </row>
    <row r="144" spans="2:10" ht="12.6" customHeight="1" x14ac:dyDescent="0.2">
      <c r="B144" s="219">
        <v>20</v>
      </c>
      <c r="C144" s="7">
        <v>65</v>
      </c>
      <c r="D144" s="8"/>
      <c r="E144" s="8"/>
      <c r="F144" s="8"/>
      <c r="G144" s="8"/>
      <c r="H144" s="8">
        <v>16</v>
      </c>
      <c r="I144" s="8">
        <v>18</v>
      </c>
      <c r="J144" s="9" t="s">
        <v>13</v>
      </c>
    </row>
    <row r="145" spans="2:10" ht="12.6" customHeight="1" x14ac:dyDescent="0.2">
      <c r="B145" s="219">
        <v>20</v>
      </c>
      <c r="C145" s="7">
        <v>70</v>
      </c>
      <c r="D145" s="8"/>
      <c r="E145" s="8"/>
      <c r="F145" s="8"/>
      <c r="G145" s="8"/>
      <c r="H145" s="8">
        <v>20</v>
      </c>
      <c r="I145" s="8">
        <v>22</v>
      </c>
      <c r="J145" s="9" t="s">
        <v>14</v>
      </c>
    </row>
    <row r="146" spans="2:10" ht="12.6" customHeight="1" x14ac:dyDescent="0.2">
      <c r="B146" s="219">
        <v>20</v>
      </c>
      <c r="C146" s="7">
        <v>75</v>
      </c>
      <c r="D146" s="8"/>
      <c r="E146" s="8"/>
      <c r="F146" s="8"/>
      <c r="G146" s="8"/>
      <c r="H146" s="8">
        <v>24</v>
      </c>
      <c r="I146" s="8">
        <v>26</v>
      </c>
      <c r="J146" s="9" t="s">
        <v>14</v>
      </c>
    </row>
    <row r="147" spans="2:10" ht="12.6" customHeight="1" x14ac:dyDescent="0.2">
      <c r="B147" s="219">
        <v>20</v>
      </c>
      <c r="C147" s="7">
        <v>80</v>
      </c>
      <c r="D147" s="8"/>
      <c r="E147" s="8"/>
      <c r="F147" s="8"/>
      <c r="G147" s="8"/>
      <c r="H147" s="8">
        <v>27</v>
      </c>
      <c r="I147" s="8">
        <v>29</v>
      </c>
      <c r="J147" s="9" t="s">
        <v>15</v>
      </c>
    </row>
    <row r="148" spans="2:10" ht="12.6" customHeight="1" x14ac:dyDescent="0.2">
      <c r="B148" s="219">
        <v>20</v>
      </c>
      <c r="C148" s="7">
        <v>85</v>
      </c>
      <c r="D148" s="8"/>
      <c r="E148" s="8"/>
      <c r="F148" s="8"/>
      <c r="G148" s="8"/>
      <c r="H148" s="8">
        <v>30</v>
      </c>
      <c r="I148" s="8">
        <v>32</v>
      </c>
      <c r="J148" s="9" t="s">
        <v>15</v>
      </c>
    </row>
    <row r="149" spans="2:10" ht="12.6" customHeight="1" thickBot="1" x14ac:dyDescent="0.25">
      <c r="B149" s="220">
        <v>20</v>
      </c>
      <c r="C149" s="12">
        <v>90</v>
      </c>
      <c r="D149" s="13"/>
      <c r="E149" s="13"/>
      <c r="F149" s="13"/>
      <c r="G149" s="13"/>
      <c r="H149" s="13">
        <v>34</v>
      </c>
      <c r="I149" s="13">
        <v>36</v>
      </c>
      <c r="J149" s="14" t="s">
        <v>15</v>
      </c>
    </row>
    <row r="150" spans="2:10" ht="12.6" customHeight="1" x14ac:dyDescent="0.2">
      <c r="B150" s="23">
        <v>22</v>
      </c>
      <c r="C150" s="4">
        <v>5</v>
      </c>
      <c r="D150" s="8"/>
      <c r="E150" s="8"/>
      <c r="F150" s="8"/>
      <c r="G150" s="8"/>
      <c r="H150" s="8"/>
      <c r="I150" s="8">
        <v>2</v>
      </c>
      <c r="J150" s="9" t="s">
        <v>4</v>
      </c>
    </row>
    <row r="151" spans="2:10" ht="12.6" customHeight="1" x14ac:dyDescent="0.2">
      <c r="B151" s="219">
        <v>22</v>
      </c>
      <c r="C151" s="7">
        <v>10</v>
      </c>
      <c r="D151" s="8"/>
      <c r="E151" s="8"/>
      <c r="F151" s="8"/>
      <c r="G151" s="8"/>
      <c r="H151" s="8"/>
      <c r="I151" s="8">
        <v>2</v>
      </c>
      <c r="J151" s="9" t="s">
        <v>5</v>
      </c>
    </row>
    <row r="152" spans="2:10" ht="12.6" customHeight="1" x14ac:dyDescent="0.2">
      <c r="B152" s="219">
        <v>22</v>
      </c>
      <c r="C152" s="7">
        <v>15</v>
      </c>
      <c r="D152" s="8"/>
      <c r="E152" s="8"/>
      <c r="F152" s="8"/>
      <c r="G152" s="8"/>
      <c r="H152" s="8"/>
      <c r="I152" s="8">
        <v>2</v>
      </c>
      <c r="J152" s="9" t="s">
        <v>6</v>
      </c>
    </row>
    <row r="153" spans="2:10" ht="12.6" customHeight="1" x14ac:dyDescent="0.2">
      <c r="B153" s="219">
        <v>22</v>
      </c>
      <c r="C153" s="7">
        <v>20</v>
      </c>
      <c r="D153" s="8"/>
      <c r="E153" s="8"/>
      <c r="F153" s="8"/>
      <c r="G153" s="8"/>
      <c r="H153" s="8"/>
      <c r="I153" s="8">
        <v>2</v>
      </c>
      <c r="J153" s="9" t="s">
        <v>7</v>
      </c>
    </row>
    <row r="154" spans="2:10" ht="12.6" customHeight="1" x14ac:dyDescent="0.2">
      <c r="B154" s="219">
        <v>22</v>
      </c>
      <c r="C154" s="7">
        <v>25</v>
      </c>
      <c r="D154" s="8"/>
      <c r="E154" s="8"/>
      <c r="F154" s="8"/>
      <c r="G154" s="8"/>
      <c r="H154" s="8"/>
      <c r="I154" s="8">
        <v>2</v>
      </c>
      <c r="J154" s="9" t="s">
        <v>8</v>
      </c>
    </row>
    <row r="155" spans="2:10" ht="12.6" customHeight="1" x14ac:dyDescent="0.2">
      <c r="B155" s="219">
        <v>22</v>
      </c>
      <c r="C155" s="7">
        <v>30</v>
      </c>
      <c r="D155" s="8"/>
      <c r="E155" s="8"/>
      <c r="F155" s="8"/>
      <c r="G155" s="8"/>
      <c r="H155" s="8"/>
      <c r="I155" s="8">
        <v>2</v>
      </c>
      <c r="J155" s="9" t="s">
        <v>9</v>
      </c>
    </row>
    <row r="156" spans="2:10" ht="12.6" customHeight="1" x14ac:dyDescent="0.2">
      <c r="B156" s="219">
        <v>22</v>
      </c>
      <c r="C156" s="7">
        <v>35</v>
      </c>
      <c r="D156" s="8"/>
      <c r="E156" s="8"/>
      <c r="F156" s="8"/>
      <c r="G156" s="8"/>
      <c r="H156" s="8"/>
      <c r="I156" s="8">
        <v>2</v>
      </c>
      <c r="J156" s="9" t="s">
        <v>10</v>
      </c>
    </row>
    <row r="157" spans="2:10" ht="12.6" customHeight="1" x14ac:dyDescent="0.2">
      <c r="B157" s="219">
        <v>22</v>
      </c>
      <c r="C157" s="7">
        <v>40</v>
      </c>
      <c r="D157" s="8"/>
      <c r="E157" s="8"/>
      <c r="F157" s="8"/>
      <c r="G157" s="8"/>
      <c r="H157" s="8">
        <v>2</v>
      </c>
      <c r="I157" s="8">
        <v>4</v>
      </c>
      <c r="J157" s="9" t="s">
        <v>11</v>
      </c>
    </row>
    <row r="158" spans="2:10" ht="12.6" customHeight="1" x14ac:dyDescent="0.2">
      <c r="B158" s="219">
        <v>22</v>
      </c>
      <c r="C158" s="7">
        <v>45</v>
      </c>
      <c r="D158" s="8"/>
      <c r="E158" s="8"/>
      <c r="F158" s="8"/>
      <c r="G158" s="8"/>
      <c r="H158" s="8">
        <v>7</v>
      </c>
      <c r="I158" s="8">
        <v>9</v>
      </c>
      <c r="J158" s="9" t="s">
        <v>11</v>
      </c>
    </row>
    <row r="159" spans="2:10" ht="12.6" customHeight="1" x14ac:dyDescent="0.2">
      <c r="B159" s="219">
        <v>22</v>
      </c>
      <c r="C159" s="7">
        <v>50</v>
      </c>
      <c r="D159" s="8"/>
      <c r="E159" s="8"/>
      <c r="F159" s="8"/>
      <c r="G159" s="8"/>
      <c r="H159" s="8">
        <v>12</v>
      </c>
      <c r="I159" s="8">
        <v>14</v>
      </c>
      <c r="J159" s="9" t="s">
        <v>12</v>
      </c>
    </row>
    <row r="160" spans="2:10" ht="12.6" customHeight="1" x14ac:dyDescent="0.2">
      <c r="B160" s="219">
        <v>22</v>
      </c>
      <c r="C160" s="7">
        <v>55</v>
      </c>
      <c r="D160" s="8"/>
      <c r="E160" s="8"/>
      <c r="F160" s="8"/>
      <c r="G160" s="8"/>
      <c r="H160" s="8">
        <v>16</v>
      </c>
      <c r="I160" s="8">
        <v>18</v>
      </c>
      <c r="J160" s="9" t="s">
        <v>13</v>
      </c>
    </row>
    <row r="161" spans="2:10" ht="12.6" customHeight="1" x14ac:dyDescent="0.2">
      <c r="B161" s="219">
        <v>22</v>
      </c>
      <c r="C161" s="7">
        <v>60</v>
      </c>
      <c r="D161" s="8"/>
      <c r="E161" s="8"/>
      <c r="F161" s="8"/>
      <c r="G161" s="8"/>
      <c r="H161" s="8">
        <v>20</v>
      </c>
      <c r="I161" s="8">
        <v>22</v>
      </c>
      <c r="J161" s="9" t="s">
        <v>13</v>
      </c>
    </row>
    <row r="162" spans="2:10" ht="12.6" customHeight="1" x14ac:dyDescent="0.2">
      <c r="B162" s="219">
        <v>22</v>
      </c>
      <c r="C162" s="7">
        <v>65</v>
      </c>
      <c r="D162" s="8"/>
      <c r="E162" s="8"/>
      <c r="F162" s="8"/>
      <c r="G162" s="8"/>
      <c r="H162" s="8">
        <v>25</v>
      </c>
      <c r="I162" s="8">
        <v>27</v>
      </c>
      <c r="J162" s="9" t="s">
        <v>14</v>
      </c>
    </row>
    <row r="163" spans="2:10" ht="12.6" customHeight="1" x14ac:dyDescent="0.2">
      <c r="B163" s="219">
        <v>22</v>
      </c>
      <c r="C163" s="7">
        <v>70</v>
      </c>
      <c r="D163" s="8"/>
      <c r="E163" s="8"/>
      <c r="F163" s="8"/>
      <c r="G163" s="8"/>
      <c r="H163" s="8">
        <v>29</v>
      </c>
      <c r="I163" s="8">
        <v>31</v>
      </c>
      <c r="J163" s="9" t="s">
        <v>14</v>
      </c>
    </row>
    <row r="164" spans="2:10" ht="12.6" customHeight="1" x14ac:dyDescent="0.2">
      <c r="B164" s="219">
        <v>22</v>
      </c>
      <c r="C164" s="7">
        <v>75</v>
      </c>
      <c r="D164" s="8"/>
      <c r="E164" s="8"/>
      <c r="F164" s="8"/>
      <c r="G164" s="8"/>
      <c r="H164" s="8">
        <v>33</v>
      </c>
      <c r="I164" s="8">
        <v>35</v>
      </c>
      <c r="J164" s="9" t="s">
        <v>15</v>
      </c>
    </row>
    <row r="165" spans="2:10" ht="12.6" customHeight="1" x14ac:dyDescent="0.2">
      <c r="B165" s="219">
        <v>22</v>
      </c>
      <c r="C165" s="7">
        <v>80</v>
      </c>
      <c r="D165" s="8"/>
      <c r="E165" s="8"/>
      <c r="F165" s="8"/>
      <c r="G165" s="8"/>
      <c r="H165" s="8">
        <v>37</v>
      </c>
      <c r="I165" s="8">
        <v>39</v>
      </c>
      <c r="J165" s="9" t="s">
        <v>15</v>
      </c>
    </row>
    <row r="166" spans="2:10" ht="12.6" customHeight="1" x14ac:dyDescent="0.2">
      <c r="B166" s="219">
        <v>22</v>
      </c>
      <c r="C166" s="7">
        <v>85</v>
      </c>
      <c r="D166" s="8"/>
      <c r="E166" s="8"/>
      <c r="F166" s="8"/>
      <c r="G166" s="8"/>
      <c r="H166" s="8">
        <v>41</v>
      </c>
      <c r="I166" s="8">
        <v>43</v>
      </c>
      <c r="J166" s="9" t="s">
        <v>16</v>
      </c>
    </row>
    <row r="167" spans="2:10" ht="12.6" customHeight="1" thickBot="1" x14ac:dyDescent="0.25">
      <c r="B167" s="220">
        <v>22</v>
      </c>
      <c r="C167" s="12">
        <v>90</v>
      </c>
      <c r="D167" s="13"/>
      <c r="E167" s="13"/>
      <c r="F167" s="13"/>
      <c r="G167" s="13"/>
      <c r="H167" s="13">
        <v>44</v>
      </c>
      <c r="I167" s="13">
        <v>46</v>
      </c>
      <c r="J167" s="14" t="s">
        <v>16</v>
      </c>
    </row>
    <row r="168" spans="2:10" ht="12.6" customHeight="1" x14ac:dyDescent="0.2">
      <c r="B168" s="23">
        <v>25</v>
      </c>
      <c r="C168" s="4">
        <v>5</v>
      </c>
      <c r="D168" s="5"/>
      <c r="E168" s="5"/>
      <c r="F168" s="5"/>
      <c r="G168" s="5"/>
      <c r="H168" s="5"/>
      <c r="I168" s="5">
        <v>2</v>
      </c>
      <c r="J168" s="6" t="s">
        <v>4</v>
      </c>
    </row>
    <row r="169" spans="2:10" ht="12.6" customHeight="1" x14ac:dyDescent="0.2">
      <c r="B169" s="219">
        <v>25</v>
      </c>
      <c r="C169" s="7">
        <v>10</v>
      </c>
      <c r="D169" s="8"/>
      <c r="E169" s="8"/>
      <c r="F169" s="8"/>
      <c r="G169" s="8"/>
      <c r="H169" s="8"/>
      <c r="I169" s="8">
        <v>2</v>
      </c>
      <c r="J169" s="9" t="s">
        <v>5</v>
      </c>
    </row>
    <row r="170" spans="2:10" ht="12.6" customHeight="1" x14ac:dyDescent="0.2">
      <c r="B170" s="219">
        <v>25</v>
      </c>
      <c r="C170" s="7">
        <v>15</v>
      </c>
      <c r="D170" s="8"/>
      <c r="E170" s="8"/>
      <c r="F170" s="8"/>
      <c r="G170" s="8"/>
      <c r="H170" s="8"/>
      <c r="I170" s="8">
        <v>2</v>
      </c>
      <c r="J170" s="9" t="s">
        <v>6</v>
      </c>
    </row>
    <row r="171" spans="2:10" ht="12.6" customHeight="1" x14ac:dyDescent="0.2">
      <c r="B171" s="219">
        <v>25</v>
      </c>
      <c r="C171" s="7">
        <v>20</v>
      </c>
      <c r="D171" s="8"/>
      <c r="E171" s="8"/>
      <c r="F171" s="8"/>
      <c r="G171" s="8"/>
      <c r="H171" s="8"/>
      <c r="I171" s="8">
        <v>2</v>
      </c>
      <c r="J171" s="9" t="s">
        <v>7</v>
      </c>
    </row>
    <row r="172" spans="2:10" ht="12.6" customHeight="1" x14ac:dyDescent="0.2">
      <c r="B172" s="219">
        <v>25</v>
      </c>
      <c r="C172" s="7">
        <v>25</v>
      </c>
      <c r="D172" s="8"/>
      <c r="E172" s="8"/>
      <c r="F172" s="8"/>
      <c r="G172" s="8"/>
      <c r="H172" s="8">
        <v>1</v>
      </c>
      <c r="I172" s="8">
        <v>3</v>
      </c>
      <c r="J172" s="9" t="s">
        <v>8</v>
      </c>
    </row>
    <row r="173" spans="2:10" ht="12.6" customHeight="1" x14ac:dyDescent="0.2">
      <c r="B173" s="219">
        <v>25</v>
      </c>
      <c r="C173" s="7">
        <v>30</v>
      </c>
      <c r="D173" s="8"/>
      <c r="E173" s="8"/>
      <c r="F173" s="8"/>
      <c r="G173" s="8"/>
      <c r="H173" s="8">
        <v>2</v>
      </c>
      <c r="I173" s="8">
        <v>4</v>
      </c>
      <c r="J173" s="9" t="s">
        <v>10</v>
      </c>
    </row>
    <row r="174" spans="2:10" ht="12.6" customHeight="1" x14ac:dyDescent="0.2">
      <c r="B174" s="219">
        <v>25</v>
      </c>
      <c r="C174" s="7">
        <v>35</v>
      </c>
      <c r="D174" s="8"/>
      <c r="E174" s="8"/>
      <c r="F174" s="8"/>
      <c r="G174" s="8"/>
      <c r="H174" s="8">
        <v>5</v>
      </c>
      <c r="I174" s="8">
        <v>7</v>
      </c>
      <c r="J174" s="9" t="s">
        <v>11</v>
      </c>
    </row>
    <row r="175" spans="2:10" ht="12.6" customHeight="1" x14ac:dyDescent="0.2">
      <c r="B175" s="219">
        <v>25</v>
      </c>
      <c r="C175" s="7">
        <v>40</v>
      </c>
      <c r="D175" s="8"/>
      <c r="E175" s="8"/>
      <c r="F175" s="8"/>
      <c r="G175" s="8"/>
      <c r="H175" s="8">
        <v>10</v>
      </c>
      <c r="I175" s="8">
        <v>12</v>
      </c>
      <c r="J175" s="9" t="s">
        <v>12</v>
      </c>
    </row>
    <row r="176" spans="2:10" ht="12.6" customHeight="1" x14ac:dyDescent="0.2">
      <c r="B176" s="219">
        <v>25</v>
      </c>
      <c r="C176" s="7">
        <v>45</v>
      </c>
      <c r="D176" s="8"/>
      <c r="E176" s="8"/>
      <c r="F176" s="8"/>
      <c r="G176" s="8"/>
      <c r="H176" s="8">
        <v>16</v>
      </c>
      <c r="I176" s="8">
        <v>18</v>
      </c>
      <c r="J176" s="9" t="s">
        <v>12</v>
      </c>
    </row>
    <row r="177" spans="2:10" ht="12.6" customHeight="1" x14ac:dyDescent="0.2">
      <c r="B177" s="219">
        <v>25</v>
      </c>
      <c r="C177" s="7">
        <v>50</v>
      </c>
      <c r="D177" s="8"/>
      <c r="E177" s="8"/>
      <c r="F177" s="8"/>
      <c r="G177" s="8"/>
      <c r="H177" s="8">
        <v>21</v>
      </c>
      <c r="I177" s="8">
        <v>23</v>
      </c>
      <c r="J177" s="9" t="s">
        <v>13</v>
      </c>
    </row>
    <row r="178" spans="2:10" ht="12.6" customHeight="1" x14ac:dyDescent="0.2">
      <c r="B178" s="219">
        <v>25</v>
      </c>
      <c r="C178" s="7">
        <v>55</v>
      </c>
      <c r="D178" s="8"/>
      <c r="E178" s="8"/>
      <c r="F178" s="8"/>
      <c r="G178" s="8"/>
      <c r="H178" s="8">
        <v>27</v>
      </c>
      <c r="I178" s="8">
        <v>29</v>
      </c>
      <c r="J178" s="9" t="s">
        <v>14</v>
      </c>
    </row>
    <row r="179" spans="2:10" ht="12.6" customHeight="1" x14ac:dyDescent="0.2">
      <c r="B179" s="219">
        <v>25</v>
      </c>
      <c r="C179" s="7">
        <v>60</v>
      </c>
      <c r="D179" s="8"/>
      <c r="E179" s="8"/>
      <c r="F179" s="8"/>
      <c r="G179" s="8"/>
      <c r="H179" s="8">
        <v>32</v>
      </c>
      <c r="I179" s="8">
        <v>34</v>
      </c>
      <c r="J179" s="9" t="s">
        <v>14</v>
      </c>
    </row>
    <row r="180" spans="2:10" ht="12.6" customHeight="1" x14ac:dyDescent="0.2">
      <c r="B180" s="219">
        <v>25</v>
      </c>
      <c r="C180" s="7">
        <v>65</v>
      </c>
      <c r="D180" s="8"/>
      <c r="E180" s="8"/>
      <c r="F180" s="8"/>
      <c r="G180" s="8"/>
      <c r="H180" s="8">
        <v>37</v>
      </c>
      <c r="I180" s="8">
        <v>39</v>
      </c>
      <c r="J180" s="9" t="s">
        <v>15</v>
      </c>
    </row>
    <row r="181" spans="2:10" ht="12.6" customHeight="1" x14ac:dyDescent="0.2">
      <c r="B181" s="219">
        <v>25</v>
      </c>
      <c r="C181" s="7">
        <v>70</v>
      </c>
      <c r="D181" s="8"/>
      <c r="E181" s="8"/>
      <c r="F181" s="8"/>
      <c r="G181" s="8">
        <v>1</v>
      </c>
      <c r="H181" s="8">
        <v>41</v>
      </c>
      <c r="I181" s="8">
        <v>45</v>
      </c>
      <c r="J181" s="9" t="s">
        <v>15</v>
      </c>
    </row>
    <row r="182" spans="2:10" ht="12.6" customHeight="1" x14ac:dyDescent="0.2">
      <c r="B182" s="219">
        <v>25</v>
      </c>
      <c r="C182" s="7">
        <v>75</v>
      </c>
      <c r="D182" s="8"/>
      <c r="E182" s="8"/>
      <c r="F182" s="8"/>
      <c r="G182" s="8">
        <v>4</v>
      </c>
      <c r="H182" s="8">
        <v>43</v>
      </c>
      <c r="I182" s="8">
        <v>50</v>
      </c>
      <c r="J182" s="9" t="s">
        <v>16</v>
      </c>
    </row>
    <row r="183" spans="2:10" ht="12.6" customHeight="1" x14ac:dyDescent="0.2">
      <c r="B183" s="219">
        <v>25</v>
      </c>
      <c r="C183" s="7">
        <v>80</v>
      </c>
      <c r="D183" s="8"/>
      <c r="E183" s="8"/>
      <c r="F183" s="8"/>
      <c r="G183" s="8">
        <v>7</v>
      </c>
      <c r="H183" s="8">
        <v>45</v>
      </c>
      <c r="I183" s="8">
        <v>55</v>
      </c>
      <c r="J183" s="9" t="s">
        <v>16</v>
      </c>
    </row>
    <row r="184" spans="2:10" ht="12.6" customHeight="1" x14ac:dyDescent="0.2">
      <c r="B184" s="219">
        <v>25</v>
      </c>
      <c r="C184" s="7">
        <v>85</v>
      </c>
      <c r="D184" s="8"/>
      <c r="E184" s="8"/>
      <c r="F184" s="8"/>
      <c r="G184" s="8">
        <v>9</v>
      </c>
      <c r="H184" s="8">
        <v>48</v>
      </c>
      <c r="I184" s="8">
        <v>60</v>
      </c>
      <c r="J184" s="9" t="s">
        <v>17</v>
      </c>
    </row>
    <row r="185" spans="2:10" ht="12.6" customHeight="1" thickBot="1" x14ac:dyDescent="0.25">
      <c r="B185" s="220">
        <v>25</v>
      </c>
      <c r="C185" s="12">
        <v>90</v>
      </c>
      <c r="D185" s="13"/>
      <c r="E185" s="13"/>
      <c r="F185" s="13"/>
      <c r="G185" s="13">
        <v>11</v>
      </c>
      <c r="H185" s="13">
        <v>50</v>
      </c>
      <c r="I185" s="13">
        <v>64</v>
      </c>
      <c r="J185" s="14" t="s">
        <v>17</v>
      </c>
    </row>
    <row r="186" spans="2:10" ht="12.6" customHeight="1" x14ac:dyDescent="0.2">
      <c r="B186" s="23">
        <v>28</v>
      </c>
      <c r="C186" s="4">
        <v>5</v>
      </c>
      <c r="D186" s="5"/>
      <c r="E186" s="5"/>
      <c r="F186" s="5"/>
      <c r="G186" s="5"/>
      <c r="H186" s="5"/>
      <c r="I186" s="5">
        <v>2</v>
      </c>
      <c r="J186" s="6" t="s">
        <v>4</v>
      </c>
    </row>
    <row r="187" spans="2:10" ht="12.6" customHeight="1" x14ac:dyDescent="0.2">
      <c r="B187" s="219">
        <v>28</v>
      </c>
      <c r="C187" s="7">
        <v>10</v>
      </c>
      <c r="D187" s="8"/>
      <c r="E187" s="8"/>
      <c r="F187" s="8"/>
      <c r="G187" s="8"/>
      <c r="H187" s="8"/>
      <c r="I187" s="8">
        <v>2</v>
      </c>
      <c r="J187" s="9" t="s">
        <v>6</v>
      </c>
    </row>
    <row r="188" spans="2:10" ht="12.6" customHeight="1" x14ac:dyDescent="0.2">
      <c r="B188" s="219">
        <v>28</v>
      </c>
      <c r="C188" s="7">
        <v>15</v>
      </c>
      <c r="D188" s="8"/>
      <c r="E188" s="8"/>
      <c r="F188" s="8"/>
      <c r="G188" s="8"/>
      <c r="H188" s="8"/>
      <c r="I188" s="8">
        <v>2</v>
      </c>
      <c r="J188" s="9" t="s">
        <v>7</v>
      </c>
    </row>
    <row r="189" spans="2:10" ht="12.6" customHeight="1" x14ac:dyDescent="0.2">
      <c r="B189" s="219">
        <v>28</v>
      </c>
      <c r="C189" s="7">
        <v>20</v>
      </c>
      <c r="D189" s="8"/>
      <c r="E189" s="8"/>
      <c r="F189" s="8"/>
      <c r="G189" s="8"/>
      <c r="H189" s="8">
        <v>1</v>
      </c>
      <c r="I189" s="8">
        <v>4</v>
      </c>
      <c r="J189" s="9" t="s">
        <v>8</v>
      </c>
    </row>
    <row r="190" spans="2:10" ht="12.6" customHeight="1" x14ac:dyDescent="0.2">
      <c r="B190" s="219">
        <v>28</v>
      </c>
      <c r="C190" s="7">
        <v>25</v>
      </c>
      <c r="D190" s="8"/>
      <c r="E190" s="8"/>
      <c r="F190" s="8"/>
      <c r="G190" s="8"/>
      <c r="H190" s="8">
        <v>2</v>
      </c>
      <c r="I190" s="8">
        <v>5</v>
      </c>
      <c r="J190" s="9" t="s">
        <v>9</v>
      </c>
    </row>
    <row r="191" spans="2:10" ht="12.6" customHeight="1" x14ac:dyDescent="0.2">
      <c r="B191" s="219">
        <v>28</v>
      </c>
      <c r="C191" s="7">
        <v>30</v>
      </c>
      <c r="D191" s="8"/>
      <c r="E191" s="8"/>
      <c r="F191" s="8"/>
      <c r="G191" s="8"/>
      <c r="H191" s="8">
        <v>6</v>
      </c>
      <c r="I191" s="8">
        <v>9</v>
      </c>
      <c r="J191" s="9" t="s">
        <v>10</v>
      </c>
    </row>
    <row r="192" spans="2:10" ht="12.6" customHeight="1" x14ac:dyDescent="0.2">
      <c r="B192" s="219">
        <v>28</v>
      </c>
      <c r="C192" s="7">
        <v>35</v>
      </c>
      <c r="D192" s="8"/>
      <c r="E192" s="8"/>
      <c r="F192" s="8"/>
      <c r="G192" s="8"/>
      <c r="H192" s="8">
        <v>12</v>
      </c>
      <c r="I192" s="8">
        <v>15</v>
      </c>
      <c r="J192" s="9" t="s">
        <v>11</v>
      </c>
    </row>
    <row r="193" spans="2:10" ht="12.6" customHeight="1" x14ac:dyDescent="0.2">
      <c r="B193" s="219">
        <v>28</v>
      </c>
      <c r="C193" s="7">
        <v>40</v>
      </c>
      <c r="D193" s="8"/>
      <c r="E193" s="8"/>
      <c r="F193" s="8"/>
      <c r="G193" s="8"/>
      <c r="H193" s="8">
        <v>19</v>
      </c>
      <c r="I193" s="8">
        <v>22</v>
      </c>
      <c r="J193" s="9" t="s">
        <v>12</v>
      </c>
    </row>
    <row r="194" spans="2:10" ht="12.6" customHeight="1" x14ac:dyDescent="0.2">
      <c r="B194" s="219">
        <v>28</v>
      </c>
      <c r="C194" s="7">
        <v>45</v>
      </c>
      <c r="D194" s="8"/>
      <c r="E194" s="8"/>
      <c r="F194" s="8"/>
      <c r="G194" s="8"/>
      <c r="H194" s="8">
        <v>25</v>
      </c>
      <c r="I194" s="8">
        <v>28</v>
      </c>
      <c r="J194" s="9" t="s">
        <v>13</v>
      </c>
    </row>
    <row r="195" spans="2:10" ht="12.6" customHeight="1" x14ac:dyDescent="0.2">
      <c r="B195" s="219">
        <v>28</v>
      </c>
      <c r="C195" s="7">
        <v>50</v>
      </c>
      <c r="D195" s="8"/>
      <c r="E195" s="8"/>
      <c r="F195" s="8"/>
      <c r="G195" s="8"/>
      <c r="H195" s="8">
        <v>32</v>
      </c>
      <c r="I195" s="8">
        <v>35</v>
      </c>
      <c r="J195" s="9" t="s">
        <v>14</v>
      </c>
    </row>
    <row r="196" spans="2:10" ht="12.6" customHeight="1" x14ac:dyDescent="0.2">
      <c r="B196" s="219">
        <v>28</v>
      </c>
      <c r="C196" s="7">
        <v>55</v>
      </c>
      <c r="D196" s="8"/>
      <c r="E196" s="8"/>
      <c r="F196" s="8"/>
      <c r="G196" s="8">
        <v>2</v>
      </c>
      <c r="H196" s="8">
        <v>36</v>
      </c>
      <c r="I196" s="8">
        <v>41</v>
      </c>
      <c r="J196" s="9" t="s">
        <v>15</v>
      </c>
    </row>
    <row r="197" spans="2:10" ht="12.6" customHeight="1" x14ac:dyDescent="0.2">
      <c r="B197" s="219">
        <v>28</v>
      </c>
      <c r="C197" s="7">
        <v>60</v>
      </c>
      <c r="D197" s="8"/>
      <c r="E197" s="8"/>
      <c r="F197" s="8"/>
      <c r="G197" s="8">
        <v>4</v>
      </c>
      <c r="H197" s="8">
        <v>40</v>
      </c>
      <c r="I197" s="8">
        <v>47</v>
      </c>
      <c r="J197" s="9" t="s">
        <v>15</v>
      </c>
    </row>
    <row r="198" spans="2:10" ht="12.6" customHeight="1" x14ac:dyDescent="0.2">
      <c r="B198" s="219">
        <v>28</v>
      </c>
      <c r="C198" s="7">
        <v>65</v>
      </c>
      <c r="D198" s="8"/>
      <c r="E198" s="8"/>
      <c r="F198" s="8"/>
      <c r="G198" s="8">
        <v>8</v>
      </c>
      <c r="H198" s="8">
        <v>43</v>
      </c>
      <c r="I198" s="8">
        <v>54</v>
      </c>
      <c r="J198" s="9" t="s">
        <v>16</v>
      </c>
    </row>
    <row r="199" spans="2:10" ht="12.6" customHeight="1" x14ac:dyDescent="0.2">
      <c r="B199" s="219">
        <v>28</v>
      </c>
      <c r="C199" s="7">
        <v>70</v>
      </c>
      <c r="D199" s="8"/>
      <c r="E199" s="8"/>
      <c r="F199" s="8"/>
      <c r="G199" s="8">
        <v>11</v>
      </c>
      <c r="H199" s="8">
        <v>46</v>
      </c>
      <c r="I199" s="8">
        <v>60</v>
      </c>
      <c r="J199" s="9" t="s">
        <v>16</v>
      </c>
    </row>
    <row r="200" spans="2:10" ht="12.6" customHeight="1" x14ac:dyDescent="0.2">
      <c r="B200" s="219">
        <v>28</v>
      </c>
      <c r="C200" s="7">
        <v>75</v>
      </c>
      <c r="D200" s="8"/>
      <c r="E200" s="8"/>
      <c r="F200" s="8"/>
      <c r="G200" s="8">
        <v>14</v>
      </c>
      <c r="H200" s="8">
        <v>48</v>
      </c>
      <c r="I200" s="8">
        <v>65</v>
      </c>
      <c r="J200" s="9" t="s">
        <v>17</v>
      </c>
    </row>
    <row r="201" spans="2:10" ht="12.6" customHeight="1" x14ac:dyDescent="0.2">
      <c r="B201" s="219">
        <v>28</v>
      </c>
      <c r="C201" s="7">
        <v>80</v>
      </c>
      <c r="D201" s="8"/>
      <c r="E201" s="8"/>
      <c r="F201" s="8"/>
      <c r="G201" s="8">
        <v>17</v>
      </c>
      <c r="H201" s="8">
        <v>50</v>
      </c>
      <c r="I201" s="8">
        <v>70</v>
      </c>
      <c r="J201" s="9" t="s">
        <v>17</v>
      </c>
    </row>
    <row r="202" spans="2:10" ht="12.6" customHeight="1" x14ac:dyDescent="0.2">
      <c r="B202" s="219">
        <v>28</v>
      </c>
      <c r="C202" s="7">
        <v>85</v>
      </c>
      <c r="D202" s="8"/>
      <c r="E202" s="8"/>
      <c r="F202" s="8"/>
      <c r="G202" s="8">
        <v>20</v>
      </c>
      <c r="H202" s="8">
        <v>53</v>
      </c>
      <c r="I202" s="8">
        <v>76</v>
      </c>
      <c r="J202" s="9" t="s">
        <v>17</v>
      </c>
    </row>
    <row r="203" spans="2:10" ht="12.6" customHeight="1" thickBot="1" x14ac:dyDescent="0.25">
      <c r="B203" s="220">
        <v>28</v>
      </c>
      <c r="C203" s="12">
        <v>90</v>
      </c>
      <c r="D203" s="13"/>
      <c r="E203" s="13"/>
      <c r="F203" s="13"/>
      <c r="G203" s="13">
        <v>23</v>
      </c>
      <c r="H203" s="13">
        <v>56</v>
      </c>
      <c r="I203" s="13">
        <v>82</v>
      </c>
      <c r="J203" s="14" t="s">
        <v>0</v>
      </c>
    </row>
    <row r="204" spans="2:10" ht="12.6" customHeight="1" x14ac:dyDescent="0.2">
      <c r="B204" s="23">
        <v>30</v>
      </c>
      <c r="C204" s="4">
        <v>5</v>
      </c>
      <c r="D204" s="5"/>
      <c r="E204" s="5"/>
      <c r="F204" s="5"/>
      <c r="G204" s="5"/>
      <c r="H204" s="5"/>
      <c r="I204" s="5">
        <v>2</v>
      </c>
      <c r="J204" s="6" t="s">
        <v>4</v>
      </c>
    </row>
    <row r="205" spans="2:10" ht="12.6" customHeight="1" x14ac:dyDescent="0.2">
      <c r="B205" s="219">
        <v>30</v>
      </c>
      <c r="C205" s="7">
        <v>10</v>
      </c>
      <c r="D205" s="8"/>
      <c r="E205" s="8"/>
      <c r="F205" s="8"/>
      <c r="G205" s="8"/>
      <c r="H205" s="8"/>
      <c r="I205" s="8">
        <v>2</v>
      </c>
      <c r="J205" s="9" t="s">
        <v>6</v>
      </c>
    </row>
    <row r="206" spans="2:10" ht="12.6" customHeight="1" x14ac:dyDescent="0.2">
      <c r="B206" s="219">
        <v>30</v>
      </c>
      <c r="C206" s="7">
        <v>15</v>
      </c>
      <c r="D206" s="8"/>
      <c r="E206" s="8"/>
      <c r="F206" s="8"/>
      <c r="G206" s="8"/>
      <c r="H206" s="8">
        <v>1</v>
      </c>
      <c r="I206" s="8">
        <v>4</v>
      </c>
      <c r="J206" s="9" t="s">
        <v>7</v>
      </c>
    </row>
    <row r="207" spans="2:10" ht="12.6" customHeight="1" x14ac:dyDescent="0.2">
      <c r="B207" s="219">
        <v>30</v>
      </c>
      <c r="C207" s="7">
        <v>20</v>
      </c>
      <c r="D207" s="8"/>
      <c r="E207" s="8"/>
      <c r="F207" s="8"/>
      <c r="G207" s="8"/>
      <c r="H207" s="8">
        <v>2</v>
      </c>
      <c r="I207" s="8">
        <v>5</v>
      </c>
      <c r="J207" s="9" t="s">
        <v>8</v>
      </c>
    </row>
    <row r="208" spans="2:10" ht="12.6" customHeight="1" x14ac:dyDescent="0.2">
      <c r="B208" s="219">
        <v>30</v>
      </c>
      <c r="C208" s="7">
        <v>25</v>
      </c>
      <c r="D208" s="8"/>
      <c r="E208" s="8"/>
      <c r="F208" s="8"/>
      <c r="G208" s="8"/>
      <c r="H208" s="8">
        <v>4</v>
      </c>
      <c r="I208" s="8">
        <v>7</v>
      </c>
      <c r="J208" s="9" t="s">
        <v>10</v>
      </c>
    </row>
    <row r="209" spans="2:10" ht="12.6" customHeight="1" x14ac:dyDescent="0.2">
      <c r="B209" s="219">
        <v>30</v>
      </c>
      <c r="C209" s="7">
        <v>30</v>
      </c>
      <c r="D209" s="8"/>
      <c r="E209" s="8"/>
      <c r="F209" s="8"/>
      <c r="G209" s="8"/>
      <c r="H209" s="8">
        <v>9</v>
      </c>
      <c r="I209" s="8">
        <v>12</v>
      </c>
      <c r="J209" s="9" t="s">
        <v>11</v>
      </c>
    </row>
    <row r="210" spans="2:10" ht="12.6" customHeight="1" x14ac:dyDescent="0.2">
      <c r="B210" s="219">
        <v>30</v>
      </c>
      <c r="C210" s="7">
        <v>35</v>
      </c>
      <c r="D210" s="8"/>
      <c r="E210" s="8"/>
      <c r="F210" s="8"/>
      <c r="G210" s="8"/>
      <c r="H210" s="8">
        <v>17</v>
      </c>
      <c r="I210" s="8">
        <v>20</v>
      </c>
      <c r="J210" s="9" t="s">
        <v>12</v>
      </c>
    </row>
    <row r="211" spans="2:10" ht="12.6" customHeight="1" x14ac:dyDescent="0.2">
      <c r="B211" s="219">
        <v>30</v>
      </c>
      <c r="C211" s="7">
        <v>40</v>
      </c>
      <c r="D211" s="8"/>
      <c r="E211" s="8"/>
      <c r="F211" s="8"/>
      <c r="G211" s="8"/>
      <c r="H211" s="8">
        <v>24</v>
      </c>
      <c r="I211" s="8">
        <v>27</v>
      </c>
      <c r="J211" s="9" t="s">
        <v>13</v>
      </c>
    </row>
    <row r="212" spans="2:10" ht="12.6" customHeight="1" x14ac:dyDescent="0.2">
      <c r="B212" s="219">
        <v>30</v>
      </c>
      <c r="C212" s="7">
        <v>45</v>
      </c>
      <c r="D212" s="8"/>
      <c r="E212" s="8"/>
      <c r="F212" s="8"/>
      <c r="G212" s="8">
        <v>1</v>
      </c>
      <c r="H212" s="8">
        <v>31</v>
      </c>
      <c r="I212" s="8">
        <v>35</v>
      </c>
      <c r="J212" s="9" t="s">
        <v>14</v>
      </c>
    </row>
    <row r="213" spans="2:10" ht="12.6" customHeight="1" x14ac:dyDescent="0.2">
      <c r="B213" s="219">
        <v>30</v>
      </c>
      <c r="C213" s="7">
        <v>50</v>
      </c>
      <c r="D213" s="8"/>
      <c r="E213" s="8"/>
      <c r="F213" s="8"/>
      <c r="G213" s="8">
        <v>3</v>
      </c>
      <c r="H213" s="8">
        <v>36</v>
      </c>
      <c r="I213" s="8">
        <v>42</v>
      </c>
      <c r="J213" s="9" t="s">
        <v>15</v>
      </c>
    </row>
    <row r="214" spans="2:10" ht="12.6" customHeight="1" x14ac:dyDescent="0.2">
      <c r="B214" s="219">
        <v>30</v>
      </c>
      <c r="C214" s="7">
        <v>55</v>
      </c>
      <c r="D214" s="8"/>
      <c r="E214" s="8"/>
      <c r="F214" s="8"/>
      <c r="G214" s="8">
        <v>6</v>
      </c>
      <c r="H214" s="8">
        <v>39</v>
      </c>
      <c r="I214" s="8">
        <v>48</v>
      </c>
      <c r="J214" s="9" t="s">
        <v>15</v>
      </c>
    </row>
    <row r="215" spans="2:10" ht="12.6" customHeight="1" x14ac:dyDescent="0.2">
      <c r="B215" s="219">
        <v>30</v>
      </c>
      <c r="C215" s="7">
        <v>60</v>
      </c>
      <c r="D215" s="8"/>
      <c r="E215" s="8"/>
      <c r="F215" s="8"/>
      <c r="G215" s="8">
        <v>10</v>
      </c>
      <c r="H215" s="8">
        <v>43</v>
      </c>
      <c r="I215" s="8">
        <v>56</v>
      </c>
      <c r="J215" s="9" t="s">
        <v>16</v>
      </c>
    </row>
    <row r="216" spans="2:10" ht="12.6" customHeight="1" x14ac:dyDescent="0.2">
      <c r="B216" s="219">
        <v>30</v>
      </c>
      <c r="C216" s="7">
        <v>65</v>
      </c>
      <c r="D216" s="8"/>
      <c r="E216" s="8"/>
      <c r="F216" s="8"/>
      <c r="G216" s="8">
        <v>14</v>
      </c>
      <c r="H216" s="8">
        <v>46</v>
      </c>
      <c r="I216" s="8">
        <v>63</v>
      </c>
      <c r="J216" s="9" t="s">
        <v>16</v>
      </c>
    </row>
    <row r="217" spans="2:10" ht="12.6" customHeight="1" thickBot="1" x14ac:dyDescent="0.25">
      <c r="B217" s="220">
        <v>30</v>
      </c>
      <c r="C217" s="12">
        <v>70</v>
      </c>
      <c r="D217" s="13"/>
      <c r="E217" s="13"/>
      <c r="F217" s="13"/>
      <c r="G217" s="13">
        <v>17</v>
      </c>
      <c r="H217" s="13">
        <v>48</v>
      </c>
      <c r="I217" s="13">
        <v>68</v>
      </c>
      <c r="J217" s="14" t="s">
        <v>17</v>
      </c>
    </row>
    <row r="218" spans="2:10" ht="12.6" customHeight="1" x14ac:dyDescent="0.2">
      <c r="B218" s="23">
        <v>32</v>
      </c>
      <c r="C218" s="4">
        <v>5</v>
      </c>
      <c r="D218" s="8"/>
      <c r="E218" s="8"/>
      <c r="F218" s="8"/>
      <c r="G218" s="8"/>
      <c r="H218" s="8"/>
      <c r="I218" s="8">
        <v>3</v>
      </c>
      <c r="J218" s="9" t="s">
        <v>4</v>
      </c>
    </row>
    <row r="219" spans="2:10" ht="12.6" customHeight="1" x14ac:dyDescent="0.2">
      <c r="B219" s="219">
        <v>32</v>
      </c>
      <c r="C219" s="7">
        <v>10</v>
      </c>
      <c r="D219" s="8"/>
      <c r="E219" s="8"/>
      <c r="F219" s="8"/>
      <c r="G219" s="8"/>
      <c r="H219" s="8"/>
      <c r="I219" s="8">
        <v>3</v>
      </c>
      <c r="J219" s="9" t="s">
        <v>6</v>
      </c>
    </row>
    <row r="220" spans="2:10" ht="12.6" customHeight="1" x14ac:dyDescent="0.2">
      <c r="B220" s="219">
        <v>32</v>
      </c>
      <c r="C220" s="7">
        <v>15</v>
      </c>
      <c r="D220" s="8"/>
      <c r="E220" s="8"/>
      <c r="F220" s="8"/>
      <c r="G220" s="8"/>
      <c r="H220" s="8">
        <v>1</v>
      </c>
      <c r="I220" s="8">
        <v>4</v>
      </c>
      <c r="J220" s="9" t="s">
        <v>7</v>
      </c>
    </row>
    <row r="221" spans="2:10" ht="12.6" customHeight="1" x14ac:dyDescent="0.2">
      <c r="B221" s="219">
        <v>32</v>
      </c>
      <c r="C221" s="7">
        <v>20</v>
      </c>
      <c r="D221" s="8"/>
      <c r="E221" s="8"/>
      <c r="F221" s="8"/>
      <c r="G221" s="8"/>
      <c r="H221" s="8">
        <v>3</v>
      </c>
      <c r="I221" s="8">
        <v>6</v>
      </c>
      <c r="J221" s="9" t="s">
        <v>9</v>
      </c>
    </row>
    <row r="222" spans="2:10" ht="12.6" customHeight="1" x14ac:dyDescent="0.2">
      <c r="B222" s="219">
        <v>32</v>
      </c>
      <c r="C222" s="7">
        <v>25</v>
      </c>
      <c r="D222" s="8"/>
      <c r="E222" s="8"/>
      <c r="F222" s="8"/>
      <c r="G222" s="8"/>
      <c r="H222" s="8">
        <v>6</v>
      </c>
      <c r="I222" s="8">
        <v>9</v>
      </c>
      <c r="J222" s="9" t="s">
        <v>10</v>
      </c>
    </row>
    <row r="223" spans="2:10" ht="12.6" customHeight="1" x14ac:dyDescent="0.2">
      <c r="B223" s="219">
        <v>32</v>
      </c>
      <c r="C223" s="7">
        <v>30</v>
      </c>
      <c r="D223" s="8"/>
      <c r="E223" s="8"/>
      <c r="F223" s="8"/>
      <c r="G223" s="8"/>
      <c r="H223" s="8">
        <v>14</v>
      </c>
      <c r="I223" s="8">
        <v>17</v>
      </c>
      <c r="J223" s="9" t="s">
        <v>11</v>
      </c>
    </row>
    <row r="224" spans="2:10" ht="12.6" customHeight="1" x14ac:dyDescent="0.2">
      <c r="B224" s="219">
        <v>32</v>
      </c>
      <c r="C224" s="7">
        <v>35</v>
      </c>
      <c r="D224" s="8"/>
      <c r="E224" s="8"/>
      <c r="F224" s="8"/>
      <c r="G224" s="8"/>
      <c r="H224" s="8">
        <v>22</v>
      </c>
      <c r="I224" s="8">
        <v>25</v>
      </c>
      <c r="J224" s="9" t="s">
        <v>13</v>
      </c>
    </row>
    <row r="225" spans="2:10" ht="12.6" customHeight="1" x14ac:dyDescent="0.2">
      <c r="B225" s="219">
        <v>32</v>
      </c>
      <c r="C225" s="7">
        <v>40</v>
      </c>
      <c r="D225" s="8"/>
      <c r="E225" s="8"/>
      <c r="F225" s="8"/>
      <c r="G225" s="8">
        <v>1</v>
      </c>
      <c r="H225" s="8">
        <v>29</v>
      </c>
      <c r="I225" s="8">
        <v>33</v>
      </c>
      <c r="J225" s="9" t="s">
        <v>13</v>
      </c>
    </row>
    <row r="226" spans="2:10" ht="12.6" customHeight="1" x14ac:dyDescent="0.2">
      <c r="B226" s="219">
        <v>32</v>
      </c>
      <c r="C226" s="7">
        <v>45</v>
      </c>
      <c r="D226" s="8"/>
      <c r="E226" s="8"/>
      <c r="F226" s="8"/>
      <c r="G226" s="8">
        <v>4</v>
      </c>
      <c r="H226" s="8">
        <v>34</v>
      </c>
      <c r="I226" s="8">
        <v>41</v>
      </c>
      <c r="J226" s="9" t="s">
        <v>14</v>
      </c>
    </row>
    <row r="227" spans="2:10" ht="12.6" customHeight="1" x14ac:dyDescent="0.2">
      <c r="B227" s="219">
        <v>32</v>
      </c>
      <c r="C227" s="7">
        <v>50</v>
      </c>
      <c r="D227" s="8"/>
      <c r="E227" s="8"/>
      <c r="F227" s="8"/>
      <c r="G227" s="8">
        <v>7</v>
      </c>
      <c r="H227" s="8">
        <v>39</v>
      </c>
      <c r="I227" s="8">
        <v>49</v>
      </c>
      <c r="J227" s="9" t="s">
        <v>15</v>
      </c>
    </row>
    <row r="228" spans="2:10" ht="12.6" customHeight="1" x14ac:dyDescent="0.2">
      <c r="B228" s="219">
        <v>32</v>
      </c>
      <c r="C228" s="7">
        <v>55</v>
      </c>
      <c r="D228" s="8"/>
      <c r="E228" s="8"/>
      <c r="F228" s="8"/>
      <c r="G228" s="8">
        <v>11</v>
      </c>
      <c r="H228" s="8">
        <v>43</v>
      </c>
      <c r="I228" s="8">
        <v>57</v>
      </c>
      <c r="J228" s="9" t="s">
        <v>16</v>
      </c>
    </row>
    <row r="229" spans="2:10" ht="12.6" customHeight="1" x14ac:dyDescent="0.2">
      <c r="B229" s="219">
        <v>32</v>
      </c>
      <c r="C229" s="7">
        <v>60</v>
      </c>
      <c r="D229" s="8"/>
      <c r="E229" s="8"/>
      <c r="F229" s="8"/>
      <c r="G229" s="8">
        <v>15</v>
      </c>
      <c r="H229" s="8">
        <v>46</v>
      </c>
      <c r="I229" s="8">
        <v>64</v>
      </c>
      <c r="J229" s="9" t="s">
        <v>16</v>
      </c>
    </row>
    <row r="230" spans="2:10" ht="12.6" customHeight="1" x14ac:dyDescent="0.2">
      <c r="B230" s="219">
        <v>32</v>
      </c>
      <c r="C230" s="7">
        <v>65</v>
      </c>
      <c r="D230" s="8"/>
      <c r="E230" s="8"/>
      <c r="F230" s="8"/>
      <c r="G230" s="8">
        <v>19</v>
      </c>
      <c r="H230" s="8">
        <v>48</v>
      </c>
      <c r="I230" s="8">
        <v>70</v>
      </c>
      <c r="J230" s="9" t="s">
        <v>17</v>
      </c>
    </row>
    <row r="231" spans="2:10" ht="12.6" customHeight="1" thickBot="1" x14ac:dyDescent="0.25">
      <c r="B231" s="220">
        <v>32</v>
      </c>
      <c r="C231" s="12">
        <v>70</v>
      </c>
      <c r="D231" s="13"/>
      <c r="E231" s="13"/>
      <c r="F231" s="13"/>
      <c r="G231" s="13">
        <v>23</v>
      </c>
      <c r="H231" s="13">
        <v>50</v>
      </c>
      <c r="I231" s="13">
        <v>76</v>
      </c>
      <c r="J231" s="14" t="s">
        <v>17</v>
      </c>
    </row>
    <row r="232" spans="2:10" ht="12.6" customHeight="1" x14ac:dyDescent="0.2">
      <c r="B232" s="23">
        <v>35</v>
      </c>
      <c r="C232" s="4">
        <v>5</v>
      </c>
      <c r="D232" s="5"/>
      <c r="E232" s="5"/>
      <c r="F232" s="5"/>
      <c r="G232" s="5"/>
      <c r="H232" s="5"/>
      <c r="I232" s="5">
        <v>3</v>
      </c>
      <c r="J232" s="6" t="s">
        <v>5</v>
      </c>
    </row>
    <row r="233" spans="2:10" ht="12.6" customHeight="1" x14ac:dyDescent="0.2">
      <c r="B233" s="219">
        <v>35</v>
      </c>
      <c r="C233" s="7">
        <v>10</v>
      </c>
      <c r="D233" s="8"/>
      <c r="E233" s="8"/>
      <c r="F233" s="8"/>
      <c r="G233" s="8"/>
      <c r="H233" s="8"/>
      <c r="I233" s="8">
        <v>3</v>
      </c>
      <c r="J233" s="9" t="s">
        <v>6</v>
      </c>
    </row>
    <row r="234" spans="2:10" ht="12.6" customHeight="1" x14ac:dyDescent="0.2">
      <c r="B234" s="219">
        <v>35</v>
      </c>
      <c r="C234" s="7">
        <v>15</v>
      </c>
      <c r="D234" s="8"/>
      <c r="E234" s="8"/>
      <c r="F234" s="8"/>
      <c r="G234" s="8"/>
      <c r="H234" s="8">
        <v>2</v>
      </c>
      <c r="I234" s="8">
        <v>5</v>
      </c>
      <c r="J234" s="9" t="s">
        <v>8</v>
      </c>
    </row>
    <row r="235" spans="2:10" ht="12.6" customHeight="1" x14ac:dyDescent="0.2">
      <c r="B235" s="219">
        <v>35</v>
      </c>
      <c r="C235" s="7">
        <v>20</v>
      </c>
      <c r="D235" s="8"/>
      <c r="E235" s="8"/>
      <c r="F235" s="8"/>
      <c r="G235" s="8"/>
      <c r="H235" s="8">
        <v>5</v>
      </c>
      <c r="I235" s="8">
        <v>8</v>
      </c>
      <c r="J235" s="9" t="s">
        <v>10</v>
      </c>
    </row>
    <row r="236" spans="2:10" ht="12.6" customHeight="1" x14ac:dyDescent="0.2">
      <c r="B236" s="219">
        <v>35</v>
      </c>
      <c r="C236" s="7">
        <v>25</v>
      </c>
      <c r="D236" s="8"/>
      <c r="E236" s="8"/>
      <c r="F236" s="8"/>
      <c r="G236" s="8"/>
      <c r="H236" s="8">
        <v>11</v>
      </c>
      <c r="I236" s="8">
        <v>14</v>
      </c>
      <c r="J236" s="9" t="s">
        <v>11</v>
      </c>
    </row>
    <row r="237" spans="2:10" ht="12.6" customHeight="1" x14ac:dyDescent="0.2">
      <c r="B237" s="219">
        <v>35</v>
      </c>
      <c r="C237" s="7">
        <v>30</v>
      </c>
      <c r="D237" s="8"/>
      <c r="E237" s="8"/>
      <c r="F237" s="8"/>
      <c r="G237" s="8">
        <v>1</v>
      </c>
      <c r="H237" s="8">
        <v>20</v>
      </c>
      <c r="I237" s="8">
        <v>24</v>
      </c>
      <c r="J237" s="9" t="s">
        <v>12</v>
      </c>
    </row>
    <row r="238" spans="2:10" ht="12.6" customHeight="1" x14ac:dyDescent="0.2">
      <c r="B238" s="219">
        <v>35</v>
      </c>
      <c r="C238" s="7">
        <v>35</v>
      </c>
      <c r="D238" s="8"/>
      <c r="E238" s="8"/>
      <c r="F238" s="8"/>
      <c r="G238" s="8">
        <v>2</v>
      </c>
      <c r="H238" s="8">
        <v>27</v>
      </c>
      <c r="I238" s="8">
        <v>32</v>
      </c>
      <c r="J238" s="9" t="s">
        <v>13</v>
      </c>
    </row>
    <row r="239" spans="2:10" ht="12.6" customHeight="1" x14ac:dyDescent="0.2">
      <c r="B239" s="219">
        <v>35</v>
      </c>
      <c r="C239" s="7">
        <v>40</v>
      </c>
      <c r="D239" s="8"/>
      <c r="E239" s="8"/>
      <c r="F239" s="8"/>
      <c r="G239" s="8">
        <v>5</v>
      </c>
      <c r="H239" s="8">
        <v>34</v>
      </c>
      <c r="I239" s="8">
        <v>42</v>
      </c>
      <c r="J239" s="9" t="s">
        <v>14</v>
      </c>
    </row>
    <row r="240" spans="2:10" ht="12.6" customHeight="1" x14ac:dyDescent="0.2">
      <c r="B240" s="219">
        <v>35</v>
      </c>
      <c r="C240" s="7">
        <v>45</v>
      </c>
      <c r="D240" s="8"/>
      <c r="E240" s="8"/>
      <c r="F240" s="8"/>
      <c r="G240" s="8">
        <v>9</v>
      </c>
      <c r="H240" s="8">
        <v>39</v>
      </c>
      <c r="I240" s="8">
        <v>51</v>
      </c>
      <c r="J240" s="9" t="s">
        <v>15</v>
      </c>
    </row>
    <row r="241" spans="2:10" ht="12.6" customHeight="1" x14ac:dyDescent="0.2">
      <c r="B241" s="219">
        <v>35</v>
      </c>
      <c r="C241" s="7">
        <v>50</v>
      </c>
      <c r="D241" s="8"/>
      <c r="E241" s="8"/>
      <c r="F241" s="8"/>
      <c r="G241" s="8">
        <v>14</v>
      </c>
      <c r="H241" s="8">
        <v>43</v>
      </c>
      <c r="I241" s="8">
        <v>60</v>
      </c>
      <c r="J241" s="9" t="s">
        <v>16</v>
      </c>
    </row>
    <row r="242" spans="2:10" ht="12.6" customHeight="1" x14ac:dyDescent="0.2">
      <c r="B242" s="219">
        <v>35</v>
      </c>
      <c r="C242" s="7">
        <v>55</v>
      </c>
      <c r="D242" s="8"/>
      <c r="E242" s="8"/>
      <c r="F242" s="8"/>
      <c r="G242" s="8">
        <v>18</v>
      </c>
      <c r="H242" s="8">
        <v>47</v>
      </c>
      <c r="I242" s="8">
        <v>68</v>
      </c>
      <c r="J242" s="9" t="s">
        <v>16</v>
      </c>
    </row>
    <row r="243" spans="2:10" ht="12.6" customHeight="1" x14ac:dyDescent="0.2">
      <c r="B243" s="219">
        <v>35</v>
      </c>
      <c r="C243" s="7">
        <v>60</v>
      </c>
      <c r="D243" s="8"/>
      <c r="E243" s="8"/>
      <c r="F243" s="8"/>
      <c r="G243" s="8">
        <v>22</v>
      </c>
      <c r="H243" s="8">
        <v>50</v>
      </c>
      <c r="I243" s="8">
        <v>75</v>
      </c>
      <c r="J243" s="9" t="s">
        <v>17</v>
      </c>
    </row>
    <row r="244" spans="2:10" ht="12.6" customHeight="1" x14ac:dyDescent="0.2">
      <c r="B244" s="219">
        <v>35</v>
      </c>
      <c r="C244" s="7">
        <v>65</v>
      </c>
      <c r="D244" s="8"/>
      <c r="E244" s="8"/>
      <c r="F244" s="8">
        <v>2</v>
      </c>
      <c r="G244" s="8">
        <v>26</v>
      </c>
      <c r="H244" s="8">
        <v>52</v>
      </c>
      <c r="I244" s="8">
        <v>84</v>
      </c>
      <c r="J244" s="16" t="s">
        <v>21</v>
      </c>
    </row>
    <row r="245" spans="2:10" ht="12.6" customHeight="1" thickBot="1" x14ac:dyDescent="0.25">
      <c r="B245" s="220">
        <v>35</v>
      </c>
      <c r="C245" s="12">
        <v>70</v>
      </c>
      <c r="D245" s="13"/>
      <c r="E245" s="13"/>
      <c r="F245" s="13">
        <v>4</v>
      </c>
      <c r="G245" s="13">
        <v>28</v>
      </c>
      <c r="H245" s="13">
        <v>57</v>
      </c>
      <c r="I245" s="13">
        <v>93</v>
      </c>
      <c r="J245" s="17" t="s">
        <v>21</v>
      </c>
    </row>
    <row r="246" spans="2:10" ht="12.6" customHeight="1" x14ac:dyDescent="0.2">
      <c r="B246" s="23">
        <v>38</v>
      </c>
      <c r="C246" s="4">
        <v>5</v>
      </c>
      <c r="D246" s="5"/>
      <c r="E246" s="5"/>
      <c r="F246" s="5"/>
      <c r="G246" s="5"/>
      <c r="H246" s="5"/>
      <c r="I246" s="5">
        <v>3</v>
      </c>
      <c r="J246" s="6" t="s">
        <v>5</v>
      </c>
    </row>
    <row r="247" spans="2:10" ht="12.6" customHeight="1" x14ac:dyDescent="0.2">
      <c r="B247" s="219">
        <v>38</v>
      </c>
      <c r="C247" s="7">
        <v>10</v>
      </c>
      <c r="D247" s="8"/>
      <c r="E247" s="8"/>
      <c r="F247" s="8"/>
      <c r="G247" s="8"/>
      <c r="H247" s="8">
        <v>1</v>
      </c>
      <c r="I247" s="8">
        <v>4</v>
      </c>
      <c r="J247" s="9" t="s">
        <v>7</v>
      </c>
    </row>
    <row r="248" spans="2:10" ht="12.6" customHeight="1" x14ac:dyDescent="0.2">
      <c r="B248" s="219">
        <v>38</v>
      </c>
      <c r="C248" s="7">
        <v>15</v>
      </c>
      <c r="D248" s="8"/>
      <c r="E248" s="8"/>
      <c r="F248" s="8"/>
      <c r="G248" s="8"/>
      <c r="H248" s="8">
        <v>4</v>
      </c>
      <c r="I248" s="8">
        <v>7</v>
      </c>
      <c r="J248" s="9" t="s">
        <v>8</v>
      </c>
    </row>
    <row r="249" spans="2:10" ht="12.6" customHeight="1" x14ac:dyDescent="0.2">
      <c r="B249" s="219">
        <v>38</v>
      </c>
      <c r="C249" s="7">
        <v>20</v>
      </c>
      <c r="D249" s="8"/>
      <c r="E249" s="8"/>
      <c r="F249" s="8"/>
      <c r="G249" s="8"/>
      <c r="H249" s="8">
        <v>8</v>
      </c>
      <c r="I249" s="8">
        <v>11</v>
      </c>
      <c r="J249" s="9" t="s">
        <v>10</v>
      </c>
    </row>
    <row r="250" spans="2:10" ht="12.6" customHeight="1" x14ac:dyDescent="0.2">
      <c r="B250" s="219">
        <v>38</v>
      </c>
      <c r="C250" s="7">
        <v>25</v>
      </c>
      <c r="D250" s="8"/>
      <c r="E250" s="8"/>
      <c r="F250" s="8"/>
      <c r="G250" s="8">
        <v>1</v>
      </c>
      <c r="H250" s="8">
        <v>16</v>
      </c>
      <c r="I250" s="8">
        <v>21</v>
      </c>
      <c r="J250" s="9" t="s">
        <v>12</v>
      </c>
    </row>
    <row r="251" spans="2:10" ht="12.6" customHeight="1" x14ac:dyDescent="0.2">
      <c r="B251" s="219">
        <v>38</v>
      </c>
      <c r="C251" s="7">
        <v>30</v>
      </c>
      <c r="D251" s="8"/>
      <c r="E251" s="8"/>
      <c r="F251" s="8"/>
      <c r="G251" s="8">
        <v>3</v>
      </c>
      <c r="H251" s="8">
        <v>24</v>
      </c>
      <c r="I251" s="8">
        <v>31</v>
      </c>
      <c r="J251" s="9" t="s">
        <v>13</v>
      </c>
    </row>
    <row r="252" spans="2:10" ht="12.6" customHeight="1" x14ac:dyDescent="0.2">
      <c r="B252" s="219">
        <v>38</v>
      </c>
      <c r="C252" s="7">
        <v>35</v>
      </c>
      <c r="D252" s="8"/>
      <c r="E252" s="8"/>
      <c r="F252" s="8"/>
      <c r="G252" s="8">
        <v>5</v>
      </c>
      <c r="H252" s="8">
        <v>33</v>
      </c>
      <c r="I252" s="8">
        <v>42</v>
      </c>
      <c r="J252" s="9" t="s">
        <v>14</v>
      </c>
    </row>
    <row r="253" spans="2:10" ht="12.6" customHeight="1" x14ac:dyDescent="0.2">
      <c r="B253" s="219">
        <v>38</v>
      </c>
      <c r="C253" s="7">
        <v>40</v>
      </c>
      <c r="D253" s="8"/>
      <c r="E253" s="8"/>
      <c r="F253" s="8"/>
      <c r="G253" s="8">
        <v>10</v>
      </c>
      <c r="H253" s="8">
        <v>38</v>
      </c>
      <c r="I253" s="8">
        <v>52</v>
      </c>
      <c r="J253" s="9" t="s">
        <v>15</v>
      </c>
    </row>
    <row r="254" spans="2:10" ht="12.6" customHeight="1" x14ac:dyDescent="0.2">
      <c r="B254" s="219">
        <v>38</v>
      </c>
      <c r="C254" s="7">
        <v>45</v>
      </c>
      <c r="D254" s="8"/>
      <c r="E254" s="8"/>
      <c r="F254" s="8"/>
      <c r="G254" s="8">
        <v>15</v>
      </c>
      <c r="H254" s="8">
        <v>43</v>
      </c>
      <c r="I254" s="8">
        <v>62</v>
      </c>
      <c r="J254" s="9" t="s">
        <v>16</v>
      </c>
    </row>
    <row r="255" spans="2:10" ht="12.6" customHeight="1" x14ac:dyDescent="0.2">
      <c r="B255" s="219">
        <v>38</v>
      </c>
      <c r="C255" s="7">
        <v>50</v>
      </c>
      <c r="D255" s="8"/>
      <c r="E255" s="8"/>
      <c r="F255" s="8"/>
      <c r="G255" s="8">
        <v>20</v>
      </c>
      <c r="H255" s="8">
        <v>47</v>
      </c>
      <c r="I255" s="8">
        <v>71</v>
      </c>
      <c r="J255" s="9" t="s">
        <v>16</v>
      </c>
    </row>
    <row r="256" spans="2:10" ht="12.6" customHeight="1" x14ac:dyDescent="0.2">
      <c r="B256" s="219">
        <v>38</v>
      </c>
      <c r="C256" s="7">
        <v>55</v>
      </c>
      <c r="D256" s="8"/>
      <c r="E256" s="8"/>
      <c r="F256" s="8">
        <v>2</v>
      </c>
      <c r="G256" s="8">
        <v>23</v>
      </c>
      <c r="H256" s="8">
        <v>50</v>
      </c>
      <c r="I256" s="8">
        <v>79</v>
      </c>
      <c r="J256" s="9" t="s">
        <v>17</v>
      </c>
    </row>
    <row r="257" spans="2:10" ht="12.6" customHeight="1" thickBot="1" x14ac:dyDescent="0.25">
      <c r="B257" s="219">
        <v>38</v>
      </c>
      <c r="C257" s="12">
        <v>60</v>
      </c>
      <c r="D257" s="13"/>
      <c r="E257" s="13"/>
      <c r="F257" s="13">
        <v>5</v>
      </c>
      <c r="G257" s="13">
        <v>27</v>
      </c>
      <c r="H257" s="13">
        <v>53</v>
      </c>
      <c r="I257" s="13">
        <v>89</v>
      </c>
      <c r="J257" s="14" t="s">
        <v>0</v>
      </c>
    </row>
    <row r="258" spans="2:10" ht="12.6" customHeight="1" x14ac:dyDescent="0.2">
      <c r="B258" s="219">
        <v>38</v>
      </c>
      <c r="C258" s="4">
        <v>65</v>
      </c>
      <c r="D258" s="5"/>
      <c r="E258" s="5"/>
      <c r="F258" s="5">
        <v>8</v>
      </c>
      <c r="G258" s="5">
        <v>29</v>
      </c>
      <c r="H258" s="5">
        <v>58</v>
      </c>
      <c r="I258" s="5">
        <v>99</v>
      </c>
      <c r="J258" s="16" t="s">
        <v>21</v>
      </c>
    </row>
    <row r="259" spans="2:10" ht="12.6" customHeight="1" thickBot="1" x14ac:dyDescent="0.25">
      <c r="B259" s="220">
        <v>38</v>
      </c>
      <c r="C259" s="12">
        <v>70</v>
      </c>
      <c r="D259" s="13"/>
      <c r="E259" s="13"/>
      <c r="F259" s="13">
        <v>11</v>
      </c>
      <c r="G259" s="13">
        <v>31</v>
      </c>
      <c r="H259" s="13">
        <v>62</v>
      </c>
      <c r="I259" s="13">
        <v>108</v>
      </c>
      <c r="J259" s="17" t="s">
        <v>21</v>
      </c>
    </row>
    <row r="260" spans="2:10" ht="12.6" customHeight="1" x14ac:dyDescent="0.2">
      <c r="B260" s="23">
        <v>40</v>
      </c>
      <c r="C260" s="4">
        <v>5</v>
      </c>
      <c r="D260" s="5"/>
      <c r="E260" s="5"/>
      <c r="F260" s="5"/>
      <c r="G260" s="5"/>
      <c r="H260" s="5"/>
      <c r="I260" s="5">
        <v>3</v>
      </c>
      <c r="J260" s="6" t="s">
        <v>5</v>
      </c>
    </row>
    <row r="261" spans="2:10" ht="12.6" customHeight="1" x14ac:dyDescent="0.2">
      <c r="B261" s="219">
        <v>40</v>
      </c>
      <c r="C261" s="7">
        <v>10</v>
      </c>
      <c r="D261" s="8"/>
      <c r="E261" s="8"/>
      <c r="F261" s="8"/>
      <c r="G261" s="8"/>
      <c r="H261" s="8">
        <v>2</v>
      </c>
      <c r="I261" s="8">
        <v>5</v>
      </c>
      <c r="J261" s="9" t="s">
        <v>7</v>
      </c>
    </row>
    <row r="262" spans="2:10" ht="12.6" customHeight="1" x14ac:dyDescent="0.2">
      <c r="B262" s="219">
        <v>40</v>
      </c>
      <c r="C262" s="7">
        <v>15</v>
      </c>
      <c r="D262" s="8"/>
      <c r="E262" s="8"/>
      <c r="F262" s="8"/>
      <c r="G262" s="8"/>
      <c r="H262" s="8">
        <v>4</v>
      </c>
      <c r="I262" s="8">
        <v>7</v>
      </c>
      <c r="J262" s="9" t="s">
        <v>9</v>
      </c>
    </row>
    <row r="263" spans="2:10" ht="12.6" customHeight="1" x14ac:dyDescent="0.2">
      <c r="B263" s="219">
        <v>40</v>
      </c>
      <c r="C263" s="7">
        <v>20</v>
      </c>
      <c r="D263" s="8"/>
      <c r="E263" s="8"/>
      <c r="F263" s="8"/>
      <c r="G263" s="8">
        <v>1</v>
      </c>
      <c r="H263" s="8">
        <v>9</v>
      </c>
      <c r="I263" s="8">
        <v>14</v>
      </c>
      <c r="J263" s="9" t="s">
        <v>10</v>
      </c>
    </row>
    <row r="264" spans="2:10" ht="12.6" customHeight="1" x14ac:dyDescent="0.2">
      <c r="B264" s="219">
        <v>40</v>
      </c>
      <c r="C264" s="7">
        <v>25</v>
      </c>
      <c r="D264" s="8"/>
      <c r="E264" s="8"/>
      <c r="F264" s="8"/>
      <c r="G264" s="8">
        <v>2</v>
      </c>
      <c r="H264" s="8">
        <v>19</v>
      </c>
      <c r="I264" s="8">
        <v>25</v>
      </c>
      <c r="J264" s="9" t="s">
        <v>12</v>
      </c>
    </row>
    <row r="265" spans="2:10" ht="12.6" customHeight="1" x14ac:dyDescent="0.2">
      <c r="B265" s="219">
        <v>40</v>
      </c>
      <c r="C265" s="7">
        <v>30</v>
      </c>
      <c r="D265" s="8"/>
      <c r="E265" s="8"/>
      <c r="F265" s="8"/>
      <c r="G265" s="8">
        <v>4</v>
      </c>
      <c r="H265" s="8">
        <v>28</v>
      </c>
      <c r="I265" s="8">
        <v>36</v>
      </c>
      <c r="J265" s="9" t="s">
        <v>13</v>
      </c>
    </row>
    <row r="266" spans="2:10" ht="12.6" customHeight="1" x14ac:dyDescent="0.2">
      <c r="B266" s="219">
        <v>40</v>
      </c>
      <c r="C266" s="7">
        <v>35</v>
      </c>
      <c r="D266" s="8"/>
      <c r="E266" s="8"/>
      <c r="F266" s="8"/>
      <c r="G266" s="8">
        <v>8</v>
      </c>
      <c r="H266" s="8">
        <v>35</v>
      </c>
      <c r="I266" s="8">
        <v>47</v>
      </c>
      <c r="J266" s="9" t="s">
        <v>14</v>
      </c>
    </row>
    <row r="267" spans="2:10" ht="12.6" customHeight="1" x14ac:dyDescent="0.2">
      <c r="B267" s="219">
        <v>40</v>
      </c>
      <c r="C267" s="7">
        <v>40</v>
      </c>
      <c r="D267" s="8"/>
      <c r="E267" s="8"/>
      <c r="F267" s="8"/>
      <c r="G267" s="8">
        <v>13</v>
      </c>
      <c r="H267" s="8">
        <v>40</v>
      </c>
      <c r="I267" s="8">
        <v>57</v>
      </c>
      <c r="J267" s="9" t="s">
        <v>15</v>
      </c>
    </row>
    <row r="268" spans="2:10" ht="12.6" customHeight="1" x14ac:dyDescent="0.2">
      <c r="B268" s="219">
        <v>40</v>
      </c>
      <c r="C268" s="7">
        <v>45</v>
      </c>
      <c r="D268" s="8"/>
      <c r="E268" s="8"/>
      <c r="F268" s="8">
        <v>1</v>
      </c>
      <c r="G268" s="8">
        <v>18</v>
      </c>
      <c r="H268" s="8">
        <v>45</v>
      </c>
      <c r="I268" s="8">
        <v>68</v>
      </c>
      <c r="J268" s="9" t="s">
        <v>16</v>
      </c>
    </row>
    <row r="269" spans="2:10" ht="12.6" customHeight="1" x14ac:dyDescent="0.2">
      <c r="B269" s="219">
        <v>40</v>
      </c>
      <c r="C269" s="7">
        <v>50</v>
      </c>
      <c r="D269" s="8"/>
      <c r="E269" s="8"/>
      <c r="F269" s="8">
        <v>2</v>
      </c>
      <c r="G269" s="8">
        <v>23</v>
      </c>
      <c r="H269" s="8">
        <v>48</v>
      </c>
      <c r="I269" s="8">
        <v>77</v>
      </c>
      <c r="J269" s="9" t="s">
        <v>17</v>
      </c>
    </row>
    <row r="270" spans="2:10" ht="12.6" customHeight="1" x14ac:dyDescent="0.2">
      <c r="B270" s="219">
        <v>40</v>
      </c>
      <c r="C270" s="7">
        <v>55</v>
      </c>
      <c r="D270" s="8"/>
      <c r="E270" s="8"/>
      <c r="F270" s="8">
        <v>5</v>
      </c>
      <c r="G270" s="8">
        <v>26</v>
      </c>
      <c r="H270" s="8">
        <v>52</v>
      </c>
      <c r="I270" s="8">
        <v>87</v>
      </c>
      <c r="J270" s="9" t="s">
        <v>17</v>
      </c>
    </row>
    <row r="271" spans="2:10" ht="12.6" customHeight="1" x14ac:dyDescent="0.2">
      <c r="B271" s="219">
        <v>40</v>
      </c>
      <c r="C271" s="7">
        <v>60</v>
      </c>
      <c r="D271" s="8"/>
      <c r="E271" s="8"/>
      <c r="F271" s="8">
        <v>8</v>
      </c>
      <c r="G271" s="8">
        <v>29</v>
      </c>
      <c r="H271" s="8">
        <v>57</v>
      </c>
      <c r="I271" s="8">
        <v>98</v>
      </c>
      <c r="J271" s="9" t="s">
        <v>0</v>
      </c>
    </row>
    <row r="272" spans="2:10" ht="12.6" customHeight="1" x14ac:dyDescent="0.2">
      <c r="B272" s="219">
        <v>40</v>
      </c>
      <c r="C272" s="7">
        <v>65</v>
      </c>
      <c r="D272" s="8"/>
      <c r="E272" s="8"/>
      <c r="F272" s="8">
        <v>12</v>
      </c>
      <c r="G272" s="8">
        <v>31</v>
      </c>
      <c r="H272" s="8">
        <v>61</v>
      </c>
      <c r="I272" s="8">
        <v>108</v>
      </c>
      <c r="J272" s="16" t="s">
        <v>21</v>
      </c>
    </row>
    <row r="273" spans="2:10" ht="12.6" customHeight="1" thickBot="1" x14ac:dyDescent="0.25">
      <c r="B273" s="220">
        <v>40</v>
      </c>
      <c r="C273" s="12">
        <v>70</v>
      </c>
      <c r="D273" s="13"/>
      <c r="E273" s="13"/>
      <c r="F273" s="13">
        <v>15</v>
      </c>
      <c r="G273" s="13">
        <v>33</v>
      </c>
      <c r="H273" s="13">
        <v>66</v>
      </c>
      <c r="I273" s="13">
        <v>118</v>
      </c>
      <c r="J273" s="17" t="s">
        <v>21</v>
      </c>
    </row>
    <row r="274" spans="2:10" ht="12.6" customHeight="1" x14ac:dyDescent="0.2">
      <c r="B274" s="23">
        <v>42</v>
      </c>
      <c r="C274" s="4">
        <v>5</v>
      </c>
      <c r="D274" s="5"/>
      <c r="E274" s="5"/>
      <c r="F274" s="5"/>
      <c r="G274" s="5"/>
      <c r="H274" s="5"/>
      <c r="I274" s="5">
        <v>3</v>
      </c>
      <c r="J274" s="6" t="s">
        <v>5</v>
      </c>
    </row>
    <row r="275" spans="2:10" ht="12.6" customHeight="1" x14ac:dyDescent="0.2">
      <c r="B275" s="219">
        <v>42</v>
      </c>
      <c r="C275" s="7">
        <v>10</v>
      </c>
      <c r="D275" s="8"/>
      <c r="E275" s="8"/>
      <c r="F275" s="8"/>
      <c r="G275" s="8"/>
      <c r="H275" s="8">
        <v>2</v>
      </c>
      <c r="I275" s="8">
        <v>6</v>
      </c>
      <c r="J275" s="9" t="s">
        <v>7</v>
      </c>
    </row>
    <row r="276" spans="2:10" ht="12.6" customHeight="1" x14ac:dyDescent="0.2">
      <c r="B276" s="219">
        <v>42</v>
      </c>
      <c r="C276" s="7">
        <v>15</v>
      </c>
      <c r="D276" s="8"/>
      <c r="E276" s="8"/>
      <c r="F276" s="8"/>
      <c r="G276" s="8"/>
      <c r="H276" s="8">
        <v>5</v>
      </c>
      <c r="I276" s="8">
        <v>9</v>
      </c>
      <c r="J276" s="9" t="s">
        <v>9</v>
      </c>
    </row>
    <row r="277" spans="2:10" ht="12.6" customHeight="1" x14ac:dyDescent="0.2">
      <c r="B277" s="219">
        <v>42</v>
      </c>
      <c r="C277" s="7">
        <v>20</v>
      </c>
      <c r="D277" s="8"/>
      <c r="E277" s="8"/>
      <c r="F277" s="8"/>
      <c r="G277" s="8">
        <v>1</v>
      </c>
      <c r="H277" s="8">
        <v>12</v>
      </c>
      <c r="I277" s="8">
        <v>17</v>
      </c>
      <c r="J277" s="9" t="s">
        <v>11</v>
      </c>
    </row>
    <row r="278" spans="2:10" ht="12.6" customHeight="1" x14ac:dyDescent="0.2">
      <c r="B278" s="219">
        <v>42</v>
      </c>
      <c r="C278" s="7">
        <v>25</v>
      </c>
      <c r="D278" s="8"/>
      <c r="E278" s="8"/>
      <c r="F278" s="8"/>
      <c r="G278" s="8">
        <v>3</v>
      </c>
      <c r="H278" s="8">
        <v>22</v>
      </c>
      <c r="I278" s="8">
        <v>29</v>
      </c>
      <c r="J278" s="9" t="s">
        <v>12</v>
      </c>
    </row>
    <row r="279" spans="2:10" ht="12.6" customHeight="1" x14ac:dyDescent="0.2">
      <c r="B279" s="219">
        <v>42</v>
      </c>
      <c r="C279" s="7">
        <v>30</v>
      </c>
      <c r="D279" s="8"/>
      <c r="E279" s="8"/>
      <c r="F279" s="8"/>
      <c r="G279" s="8">
        <v>6</v>
      </c>
      <c r="H279" s="8">
        <v>31</v>
      </c>
      <c r="I279" s="8">
        <v>41</v>
      </c>
      <c r="J279" s="9" t="s">
        <v>14</v>
      </c>
    </row>
    <row r="280" spans="2:10" ht="12.6" customHeight="1" x14ac:dyDescent="0.2">
      <c r="B280" s="219">
        <v>42</v>
      </c>
      <c r="C280" s="7">
        <v>35</v>
      </c>
      <c r="D280" s="8"/>
      <c r="E280" s="8"/>
      <c r="F280" s="8"/>
      <c r="G280" s="8">
        <v>11</v>
      </c>
      <c r="H280" s="8">
        <v>37</v>
      </c>
      <c r="I280" s="8">
        <v>52</v>
      </c>
      <c r="J280" s="9" t="s">
        <v>15</v>
      </c>
    </row>
    <row r="281" spans="2:10" ht="12.6" customHeight="1" x14ac:dyDescent="0.2">
      <c r="B281" s="219">
        <v>42</v>
      </c>
      <c r="C281" s="7">
        <v>40</v>
      </c>
      <c r="D281" s="8"/>
      <c r="E281" s="8"/>
      <c r="F281" s="8">
        <v>1</v>
      </c>
      <c r="G281" s="8">
        <v>16</v>
      </c>
      <c r="H281" s="8">
        <v>43</v>
      </c>
      <c r="I281" s="8">
        <v>64</v>
      </c>
      <c r="J281" s="9" t="s">
        <v>16</v>
      </c>
    </row>
    <row r="282" spans="2:10" ht="12.6" customHeight="1" x14ac:dyDescent="0.2">
      <c r="B282" s="219">
        <v>42</v>
      </c>
      <c r="C282" s="7">
        <v>45</v>
      </c>
      <c r="D282" s="8"/>
      <c r="E282" s="8"/>
      <c r="F282" s="8">
        <v>3</v>
      </c>
      <c r="G282" s="8">
        <v>21</v>
      </c>
      <c r="H282" s="8">
        <v>47</v>
      </c>
      <c r="I282" s="8">
        <v>75</v>
      </c>
      <c r="J282" s="16" t="s">
        <v>21</v>
      </c>
    </row>
    <row r="283" spans="2:10" ht="12.6" customHeight="1" x14ac:dyDescent="0.2">
      <c r="B283" s="219">
        <v>42</v>
      </c>
      <c r="C283" s="7">
        <v>50</v>
      </c>
      <c r="D283" s="8"/>
      <c r="E283" s="8"/>
      <c r="F283" s="8">
        <v>6</v>
      </c>
      <c r="G283" s="8">
        <v>24</v>
      </c>
      <c r="H283" s="8">
        <v>50</v>
      </c>
      <c r="I283" s="8">
        <v>84</v>
      </c>
      <c r="J283" s="16" t="s">
        <v>21</v>
      </c>
    </row>
    <row r="284" spans="2:10" ht="12.6" customHeight="1" x14ac:dyDescent="0.2">
      <c r="B284" s="219">
        <v>42</v>
      </c>
      <c r="C284" s="7">
        <v>55</v>
      </c>
      <c r="D284" s="8"/>
      <c r="E284" s="8"/>
      <c r="F284" s="8">
        <v>8</v>
      </c>
      <c r="G284" s="8">
        <v>29</v>
      </c>
      <c r="H284" s="8">
        <v>55</v>
      </c>
      <c r="I284" s="8">
        <v>96</v>
      </c>
      <c r="J284" s="16" t="s">
        <v>21</v>
      </c>
    </row>
    <row r="285" spans="2:10" ht="12.6" customHeight="1" thickBot="1" x14ac:dyDescent="0.25">
      <c r="B285" s="220">
        <v>42</v>
      </c>
      <c r="C285" s="12">
        <v>60</v>
      </c>
      <c r="D285" s="13"/>
      <c r="E285" s="13"/>
      <c r="F285" s="13">
        <v>13</v>
      </c>
      <c r="G285" s="13">
        <v>30</v>
      </c>
      <c r="H285" s="13">
        <v>60</v>
      </c>
      <c r="I285" s="13">
        <v>107</v>
      </c>
      <c r="J285" s="17" t="s">
        <v>21</v>
      </c>
    </row>
    <row r="286" spans="2:10" ht="12.6" customHeight="1" x14ac:dyDescent="0.2">
      <c r="B286" s="23">
        <v>45</v>
      </c>
      <c r="C286" s="4">
        <v>5</v>
      </c>
      <c r="D286" s="5"/>
      <c r="E286" s="5"/>
      <c r="F286" s="5"/>
      <c r="G286" s="5"/>
      <c r="H286" s="5"/>
      <c r="I286" s="5">
        <v>3</v>
      </c>
      <c r="J286" s="6" t="s">
        <v>5</v>
      </c>
    </row>
    <row r="287" spans="2:10" ht="12.6" customHeight="1" x14ac:dyDescent="0.2">
      <c r="B287" s="219">
        <v>45</v>
      </c>
      <c r="C287" s="7">
        <v>10</v>
      </c>
      <c r="D287" s="8"/>
      <c r="E287" s="8"/>
      <c r="F287" s="8"/>
      <c r="G287" s="8"/>
      <c r="H287" s="8">
        <v>3</v>
      </c>
      <c r="I287" s="8">
        <v>7</v>
      </c>
      <c r="J287" s="9" t="s">
        <v>8</v>
      </c>
    </row>
    <row r="288" spans="2:10" ht="12.6" customHeight="1" x14ac:dyDescent="0.2">
      <c r="B288" s="219">
        <v>45</v>
      </c>
      <c r="C288" s="7">
        <v>15</v>
      </c>
      <c r="D288" s="8"/>
      <c r="E288" s="8"/>
      <c r="F288" s="8"/>
      <c r="G288" s="8">
        <v>1</v>
      </c>
      <c r="H288" s="8">
        <v>6</v>
      </c>
      <c r="I288" s="8">
        <v>11</v>
      </c>
      <c r="J288" s="9" t="s">
        <v>10</v>
      </c>
    </row>
    <row r="289" spans="2:10" ht="12.6" customHeight="1" x14ac:dyDescent="0.2">
      <c r="B289" s="219">
        <v>45</v>
      </c>
      <c r="C289" s="7">
        <v>20</v>
      </c>
      <c r="D289" s="8"/>
      <c r="E289" s="8"/>
      <c r="F289" s="8"/>
      <c r="G289" s="8">
        <v>3</v>
      </c>
      <c r="H289" s="8">
        <v>15</v>
      </c>
      <c r="I289" s="8">
        <v>22</v>
      </c>
      <c r="J289" s="9" t="s">
        <v>11</v>
      </c>
    </row>
    <row r="290" spans="2:10" ht="12.6" customHeight="1" x14ac:dyDescent="0.2">
      <c r="B290" s="219">
        <v>45</v>
      </c>
      <c r="C290" s="7">
        <v>25</v>
      </c>
      <c r="D290" s="8"/>
      <c r="E290" s="8"/>
      <c r="F290" s="8"/>
      <c r="G290" s="8">
        <v>5</v>
      </c>
      <c r="H290" s="8">
        <v>25</v>
      </c>
      <c r="I290" s="8">
        <v>34</v>
      </c>
      <c r="J290" s="9" t="s">
        <v>13</v>
      </c>
    </row>
    <row r="291" spans="2:10" ht="12.6" customHeight="1" x14ac:dyDescent="0.2">
      <c r="B291" s="219">
        <v>45</v>
      </c>
      <c r="C291" s="7">
        <v>30</v>
      </c>
      <c r="D291" s="8"/>
      <c r="E291" s="8"/>
      <c r="F291" s="8"/>
      <c r="G291" s="8">
        <v>9</v>
      </c>
      <c r="H291" s="8">
        <v>35</v>
      </c>
      <c r="I291" s="8">
        <v>48</v>
      </c>
      <c r="J291" s="9" t="s">
        <v>14</v>
      </c>
    </row>
    <row r="292" spans="2:10" ht="12.6" customHeight="1" x14ac:dyDescent="0.2">
      <c r="B292" s="219">
        <v>45</v>
      </c>
      <c r="C292" s="7">
        <v>35</v>
      </c>
      <c r="D292" s="8"/>
      <c r="E292" s="8"/>
      <c r="F292" s="8">
        <v>1</v>
      </c>
      <c r="G292" s="8">
        <v>15</v>
      </c>
      <c r="H292" s="8">
        <v>40</v>
      </c>
      <c r="I292" s="8">
        <v>60</v>
      </c>
      <c r="J292" s="9" t="s">
        <v>15</v>
      </c>
    </row>
    <row r="293" spans="2:10" ht="12.6" customHeight="1" x14ac:dyDescent="0.2">
      <c r="B293" s="219">
        <v>45</v>
      </c>
      <c r="C293" s="7">
        <v>40</v>
      </c>
      <c r="D293" s="8"/>
      <c r="E293" s="8"/>
      <c r="F293" s="8">
        <v>3</v>
      </c>
      <c r="G293" s="8">
        <v>20</v>
      </c>
      <c r="H293" s="8">
        <v>46</v>
      </c>
      <c r="I293" s="8">
        <v>73</v>
      </c>
      <c r="J293" s="9" t="s">
        <v>16</v>
      </c>
    </row>
    <row r="294" spans="2:10" ht="12.6" customHeight="1" x14ac:dyDescent="0.2">
      <c r="B294" s="219">
        <v>45</v>
      </c>
      <c r="C294" s="7">
        <v>45</v>
      </c>
      <c r="D294" s="8"/>
      <c r="E294" s="8"/>
      <c r="F294" s="8">
        <v>6</v>
      </c>
      <c r="G294" s="8">
        <v>24</v>
      </c>
      <c r="H294" s="8">
        <v>50</v>
      </c>
      <c r="I294" s="8">
        <v>84</v>
      </c>
      <c r="J294" s="16" t="s">
        <v>21</v>
      </c>
    </row>
    <row r="295" spans="2:10" ht="12.6" customHeight="1" x14ac:dyDescent="0.2">
      <c r="B295" s="219">
        <v>45</v>
      </c>
      <c r="C295" s="7">
        <v>50</v>
      </c>
      <c r="D295" s="8"/>
      <c r="E295" s="8"/>
      <c r="F295" s="8">
        <v>10</v>
      </c>
      <c r="G295" s="8">
        <v>28</v>
      </c>
      <c r="H295" s="8">
        <v>54</v>
      </c>
      <c r="I295" s="8">
        <v>96</v>
      </c>
      <c r="J295" s="16" t="s">
        <v>21</v>
      </c>
    </row>
    <row r="296" spans="2:10" ht="12.6" customHeight="1" x14ac:dyDescent="0.2">
      <c r="B296" s="219">
        <v>45</v>
      </c>
      <c r="C296" s="7">
        <v>55</v>
      </c>
      <c r="D296" s="8"/>
      <c r="E296" s="8"/>
      <c r="F296" s="8">
        <v>14</v>
      </c>
      <c r="G296" s="8">
        <v>30</v>
      </c>
      <c r="H296" s="8">
        <v>60</v>
      </c>
      <c r="I296" s="8">
        <v>108</v>
      </c>
      <c r="J296" s="16" t="s">
        <v>21</v>
      </c>
    </row>
    <row r="297" spans="2:10" ht="12.6" customHeight="1" thickBot="1" x14ac:dyDescent="0.25">
      <c r="B297" s="220">
        <v>45</v>
      </c>
      <c r="C297" s="12">
        <v>60</v>
      </c>
      <c r="D297" s="13"/>
      <c r="E297" s="13">
        <v>1</v>
      </c>
      <c r="F297" s="13">
        <v>18</v>
      </c>
      <c r="G297" s="13">
        <v>32</v>
      </c>
      <c r="H297" s="13">
        <v>65</v>
      </c>
      <c r="I297" s="13">
        <v>121</v>
      </c>
      <c r="J297" s="17" t="s">
        <v>21</v>
      </c>
    </row>
    <row r="298" spans="2:10" ht="12.6" customHeight="1" x14ac:dyDescent="0.2">
      <c r="B298" s="23">
        <v>48</v>
      </c>
      <c r="C298" s="4">
        <v>5</v>
      </c>
      <c r="D298" s="5"/>
      <c r="E298" s="5"/>
      <c r="F298" s="5"/>
      <c r="G298" s="5"/>
      <c r="H298" s="5"/>
      <c r="I298" s="5">
        <v>4</v>
      </c>
      <c r="J298" s="6" t="s">
        <v>6</v>
      </c>
    </row>
    <row r="299" spans="2:10" ht="12.6" customHeight="1" x14ac:dyDescent="0.2">
      <c r="B299" s="219">
        <v>48</v>
      </c>
      <c r="C299" s="7">
        <v>10</v>
      </c>
      <c r="D299" s="8"/>
      <c r="E299" s="8"/>
      <c r="F299" s="8"/>
      <c r="G299" s="8"/>
      <c r="H299" s="8">
        <v>4</v>
      </c>
      <c r="I299" s="8">
        <v>8</v>
      </c>
      <c r="J299" s="9" t="s">
        <v>8</v>
      </c>
    </row>
    <row r="300" spans="2:10" ht="12.6" customHeight="1" x14ac:dyDescent="0.2">
      <c r="B300" s="219">
        <v>48</v>
      </c>
      <c r="C300" s="7">
        <v>15</v>
      </c>
      <c r="D300" s="8"/>
      <c r="E300" s="8"/>
      <c r="F300" s="8"/>
      <c r="G300" s="8">
        <v>2</v>
      </c>
      <c r="H300" s="8">
        <v>7</v>
      </c>
      <c r="I300" s="8">
        <v>13</v>
      </c>
      <c r="J300" s="9" t="s">
        <v>10</v>
      </c>
    </row>
    <row r="301" spans="2:10" ht="12.6" customHeight="1" x14ac:dyDescent="0.2">
      <c r="B301" s="219">
        <v>48</v>
      </c>
      <c r="C301" s="7">
        <v>20</v>
      </c>
      <c r="D301" s="8"/>
      <c r="E301" s="8"/>
      <c r="F301" s="8"/>
      <c r="G301" s="8">
        <v>4</v>
      </c>
      <c r="H301" s="8">
        <v>19</v>
      </c>
      <c r="I301" s="8">
        <v>27</v>
      </c>
      <c r="J301" s="9" t="s">
        <v>12</v>
      </c>
    </row>
    <row r="302" spans="2:10" ht="12.6" customHeight="1" x14ac:dyDescent="0.2">
      <c r="B302" s="219">
        <v>48</v>
      </c>
      <c r="C302" s="7">
        <v>25</v>
      </c>
      <c r="D302" s="8"/>
      <c r="E302" s="8"/>
      <c r="F302" s="8"/>
      <c r="G302" s="8">
        <v>7</v>
      </c>
      <c r="H302" s="8">
        <v>30</v>
      </c>
      <c r="I302" s="8">
        <v>41</v>
      </c>
      <c r="J302" s="9" t="s">
        <v>13</v>
      </c>
    </row>
    <row r="303" spans="2:10" ht="12.6" customHeight="1" x14ac:dyDescent="0.2">
      <c r="B303" s="219">
        <v>48</v>
      </c>
      <c r="C303" s="7">
        <v>30</v>
      </c>
      <c r="D303" s="8"/>
      <c r="E303" s="8"/>
      <c r="F303" s="8">
        <v>1</v>
      </c>
      <c r="G303" s="8">
        <v>12</v>
      </c>
      <c r="H303" s="8">
        <v>37</v>
      </c>
      <c r="I303" s="8">
        <v>55</v>
      </c>
      <c r="J303" s="9" t="s">
        <v>15</v>
      </c>
    </row>
    <row r="304" spans="2:10" ht="12.6" customHeight="1" x14ac:dyDescent="0.2">
      <c r="B304" s="219">
        <v>48</v>
      </c>
      <c r="C304" s="7">
        <v>35</v>
      </c>
      <c r="D304" s="8"/>
      <c r="E304" s="8"/>
      <c r="F304" s="8">
        <v>3</v>
      </c>
      <c r="G304" s="8">
        <v>18</v>
      </c>
      <c r="H304" s="8">
        <v>44</v>
      </c>
      <c r="I304" s="8">
        <v>70</v>
      </c>
      <c r="J304" s="9" t="s">
        <v>16</v>
      </c>
    </row>
    <row r="305" spans="2:10" ht="12.6" customHeight="1" x14ac:dyDescent="0.2">
      <c r="B305" s="219">
        <v>48</v>
      </c>
      <c r="C305" s="7">
        <v>40</v>
      </c>
      <c r="D305" s="8"/>
      <c r="E305" s="8"/>
      <c r="F305" s="8">
        <v>6</v>
      </c>
      <c r="G305" s="8">
        <v>23</v>
      </c>
      <c r="H305" s="8">
        <v>48</v>
      </c>
      <c r="I305" s="8">
        <v>82</v>
      </c>
      <c r="J305" s="9" t="s">
        <v>17</v>
      </c>
    </row>
    <row r="306" spans="2:10" ht="12.6" customHeight="1" x14ac:dyDescent="0.2">
      <c r="B306" s="219">
        <v>48</v>
      </c>
      <c r="C306" s="7">
        <v>45</v>
      </c>
      <c r="D306" s="8"/>
      <c r="E306" s="8"/>
      <c r="F306" s="8">
        <v>10</v>
      </c>
      <c r="G306" s="8">
        <v>27</v>
      </c>
      <c r="H306" s="8">
        <v>53</v>
      </c>
      <c r="I306" s="8">
        <v>95</v>
      </c>
      <c r="J306" s="16" t="s">
        <v>21</v>
      </c>
    </row>
    <row r="307" spans="2:10" ht="12.6" customHeight="1" x14ac:dyDescent="0.2">
      <c r="B307" s="219">
        <v>48</v>
      </c>
      <c r="C307" s="7">
        <v>50</v>
      </c>
      <c r="D307" s="8"/>
      <c r="E307" s="8">
        <v>1</v>
      </c>
      <c r="F307" s="8">
        <v>14</v>
      </c>
      <c r="G307" s="8">
        <v>30</v>
      </c>
      <c r="H307" s="8">
        <v>59</v>
      </c>
      <c r="I307" s="8">
        <v>109</v>
      </c>
      <c r="J307" s="16" t="s">
        <v>21</v>
      </c>
    </row>
    <row r="308" spans="2:10" ht="12.6" customHeight="1" x14ac:dyDescent="0.2">
      <c r="B308" s="219">
        <v>48</v>
      </c>
      <c r="C308" s="7">
        <v>55</v>
      </c>
      <c r="D308" s="8"/>
      <c r="E308" s="8">
        <v>2</v>
      </c>
      <c r="F308" s="8">
        <v>18</v>
      </c>
      <c r="G308" s="8">
        <v>32</v>
      </c>
      <c r="H308" s="8">
        <v>64</v>
      </c>
      <c r="I308" s="8">
        <v>121</v>
      </c>
      <c r="J308" s="16" t="s">
        <v>21</v>
      </c>
    </row>
    <row r="309" spans="2:10" ht="12.6" customHeight="1" thickBot="1" x14ac:dyDescent="0.25">
      <c r="B309" s="220">
        <v>48</v>
      </c>
      <c r="C309" s="12">
        <v>60</v>
      </c>
      <c r="D309" s="13"/>
      <c r="E309" s="13">
        <v>5</v>
      </c>
      <c r="F309" s="13">
        <v>19</v>
      </c>
      <c r="G309" s="13">
        <v>36</v>
      </c>
      <c r="H309" s="13">
        <v>70</v>
      </c>
      <c r="I309" s="13">
        <v>135</v>
      </c>
      <c r="J309" s="17" t="s">
        <v>21</v>
      </c>
    </row>
    <row r="310" spans="2:10" ht="12.6" customHeight="1" x14ac:dyDescent="0.2">
      <c r="B310" s="23">
        <v>50</v>
      </c>
      <c r="C310" s="4">
        <v>5</v>
      </c>
      <c r="D310" s="5"/>
      <c r="E310" s="5"/>
      <c r="F310" s="5"/>
      <c r="G310" s="5"/>
      <c r="H310" s="5">
        <v>1</v>
      </c>
      <c r="I310" s="5">
        <v>5</v>
      </c>
      <c r="J310" s="6" t="s">
        <v>6</v>
      </c>
    </row>
    <row r="311" spans="2:10" ht="12.6" customHeight="1" x14ac:dyDescent="0.2">
      <c r="B311" s="219">
        <v>50</v>
      </c>
      <c r="C311" s="7">
        <v>10</v>
      </c>
      <c r="D311" s="8"/>
      <c r="E311" s="8"/>
      <c r="F311" s="8"/>
      <c r="G311" s="8"/>
      <c r="H311" s="8">
        <v>4</v>
      </c>
      <c r="I311" s="8">
        <v>8</v>
      </c>
      <c r="J311" s="9" t="s">
        <v>8</v>
      </c>
    </row>
    <row r="312" spans="2:10" ht="12.6" customHeight="1" x14ac:dyDescent="0.2">
      <c r="B312" s="219">
        <v>50</v>
      </c>
      <c r="C312" s="7">
        <v>15</v>
      </c>
      <c r="D312" s="8"/>
      <c r="E312" s="8"/>
      <c r="F312" s="8"/>
      <c r="G312" s="8">
        <v>2</v>
      </c>
      <c r="H312" s="8">
        <v>9</v>
      </c>
      <c r="I312" s="8">
        <v>15</v>
      </c>
      <c r="J312" s="9" t="s">
        <v>10</v>
      </c>
    </row>
    <row r="313" spans="2:10" ht="12.6" customHeight="1" x14ac:dyDescent="0.2">
      <c r="B313" s="219">
        <v>50</v>
      </c>
      <c r="C313" s="7">
        <v>20</v>
      </c>
      <c r="D313" s="8"/>
      <c r="E313" s="8"/>
      <c r="F313" s="8"/>
      <c r="G313" s="8">
        <v>4</v>
      </c>
      <c r="H313" s="8">
        <v>22</v>
      </c>
      <c r="I313" s="8">
        <v>30</v>
      </c>
      <c r="J313" s="9" t="s">
        <v>12</v>
      </c>
    </row>
    <row r="314" spans="2:10" ht="12.6" customHeight="1" x14ac:dyDescent="0.2">
      <c r="B314" s="219">
        <v>50</v>
      </c>
      <c r="C314" s="7">
        <v>25</v>
      </c>
      <c r="D314" s="8"/>
      <c r="E314" s="8"/>
      <c r="F314" s="8">
        <v>1</v>
      </c>
      <c r="G314" s="8">
        <v>8</v>
      </c>
      <c r="H314" s="8">
        <v>32</v>
      </c>
      <c r="I314" s="8">
        <v>46</v>
      </c>
      <c r="J314" s="9" t="s">
        <v>14</v>
      </c>
    </row>
    <row r="315" spans="2:10" ht="12.6" customHeight="1" x14ac:dyDescent="0.2">
      <c r="B315" s="219">
        <v>50</v>
      </c>
      <c r="C315" s="7">
        <v>30</v>
      </c>
      <c r="D315" s="8"/>
      <c r="E315" s="8"/>
      <c r="F315" s="8">
        <v>2</v>
      </c>
      <c r="G315" s="8">
        <v>14</v>
      </c>
      <c r="H315" s="8">
        <v>39</v>
      </c>
      <c r="I315" s="8">
        <v>60</v>
      </c>
      <c r="J315" s="9" t="s">
        <v>15</v>
      </c>
    </row>
    <row r="316" spans="2:10" ht="12.6" customHeight="1" x14ac:dyDescent="0.2">
      <c r="B316" s="219">
        <v>50</v>
      </c>
      <c r="C316" s="7">
        <v>35</v>
      </c>
      <c r="D316" s="8"/>
      <c r="E316" s="8"/>
      <c r="F316" s="8">
        <v>5</v>
      </c>
      <c r="G316" s="8">
        <v>20</v>
      </c>
      <c r="H316" s="8">
        <v>45</v>
      </c>
      <c r="I316" s="8">
        <v>75</v>
      </c>
      <c r="J316" s="9" t="s">
        <v>16</v>
      </c>
    </row>
    <row r="317" spans="2:10" ht="12.6" customHeight="1" x14ac:dyDescent="0.2">
      <c r="B317" s="219">
        <v>50</v>
      </c>
      <c r="C317" s="7">
        <v>40</v>
      </c>
      <c r="D317" s="8"/>
      <c r="E317" s="8"/>
      <c r="F317" s="8">
        <v>9</v>
      </c>
      <c r="G317" s="8">
        <v>24</v>
      </c>
      <c r="H317" s="8">
        <v>50</v>
      </c>
      <c r="I317" s="8">
        <v>88</v>
      </c>
      <c r="J317" s="9" t="s">
        <v>17</v>
      </c>
    </row>
    <row r="318" spans="2:10" ht="12.6" customHeight="1" x14ac:dyDescent="0.2">
      <c r="B318" s="219">
        <v>50</v>
      </c>
      <c r="C318" s="7">
        <v>45</v>
      </c>
      <c r="D318" s="8"/>
      <c r="E318" s="8">
        <v>1</v>
      </c>
      <c r="F318" s="8">
        <v>12</v>
      </c>
      <c r="G318" s="8">
        <v>29</v>
      </c>
      <c r="H318" s="8">
        <v>55</v>
      </c>
      <c r="I318" s="8">
        <v>102</v>
      </c>
      <c r="J318" s="16" t="s">
        <v>21</v>
      </c>
    </row>
    <row r="319" spans="2:10" ht="12.6" customHeight="1" x14ac:dyDescent="0.2">
      <c r="B319" s="219">
        <v>50</v>
      </c>
      <c r="C319" s="7">
        <v>50</v>
      </c>
      <c r="D319" s="8"/>
      <c r="E319" s="8">
        <v>2</v>
      </c>
      <c r="F319" s="8">
        <v>17</v>
      </c>
      <c r="G319" s="8">
        <v>30</v>
      </c>
      <c r="H319" s="8">
        <v>62</v>
      </c>
      <c r="I319" s="8">
        <v>116</v>
      </c>
      <c r="J319" s="16" t="s">
        <v>21</v>
      </c>
    </row>
    <row r="320" spans="2:10" ht="12.6" customHeight="1" thickBot="1" x14ac:dyDescent="0.25">
      <c r="B320" s="220">
        <v>50</v>
      </c>
      <c r="C320" s="12">
        <v>55</v>
      </c>
      <c r="D320" s="13"/>
      <c r="E320" s="13">
        <v>5</v>
      </c>
      <c r="F320" s="13">
        <v>19</v>
      </c>
      <c r="G320" s="13">
        <v>34</v>
      </c>
      <c r="H320" s="13">
        <v>67</v>
      </c>
      <c r="I320" s="13">
        <v>130</v>
      </c>
      <c r="J320" s="17" t="s">
        <v>21</v>
      </c>
    </row>
    <row r="321" spans="1:10" ht="12.6" customHeight="1" x14ac:dyDescent="0.2">
      <c r="A321" s="3"/>
      <c r="B321" s="23">
        <v>52</v>
      </c>
      <c r="C321" s="4">
        <v>5</v>
      </c>
      <c r="D321" s="10"/>
      <c r="E321" s="11"/>
      <c r="F321" s="5"/>
      <c r="G321" s="5"/>
      <c r="H321" s="5">
        <v>1</v>
      </c>
      <c r="I321" s="5">
        <v>5</v>
      </c>
      <c r="J321" s="6" t="s">
        <v>6</v>
      </c>
    </row>
    <row r="322" spans="1:10" ht="12.6" customHeight="1" x14ac:dyDescent="0.2">
      <c r="A322" s="3"/>
      <c r="B322" s="219">
        <v>52</v>
      </c>
      <c r="C322" s="7">
        <v>10</v>
      </c>
      <c r="D322" s="11"/>
      <c r="E322" s="11"/>
      <c r="F322" s="8"/>
      <c r="G322" s="8">
        <v>1</v>
      </c>
      <c r="H322" s="8">
        <v>4</v>
      </c>
      <c r="I322" s="8">
        <v>10</v>
      </c>
      <c r="J322" s="9" t="s">
        <v>8</v>
      </c>
    </row>
    <row r="323" spans="1:10" ht="12.6" customHeight="1" x14ac:dyDescent="0.2">
      <c r="A323" s="3"/>
      <c r="B323" s="219">
        <v>52</v>
      </c>
      <c r="C323" s="7">
        <v>15</v>
      </c>
      <c r="D323" s="11"/>
      <c r="E323" s="11"/>
      <c r="F323" s="8"/>
      <c r="G323" s="8">
        <v>3</v>
      </c>
      <c r="H323" s="8">
        <v>10</v>
      </c>
      <c r="I323" s="8">
        <v>18</v>
      </c>
      <c r="J323" s="9" t="s">
        <v>11</v>
      </c>
    </row>
    <row r="324" spans="1:10" ht="12.6" customHeight="1" x14ac:dyDescent="0.2">
      <c r="A324" s="3"/>
      <c r="B324" s="219">
        <v>52</v>
      </c>
      <c r="C324" s="7">
        <v>20</v>
      </c>
      <c r="D324" s="11"/>
      <c r="E324" s="11"/>
      <c r="F324" s="8">
        <v>1</v>
      </c>
      <c r="G324" s="8">
        <v>5</v>
      </c>
      <c r="H324" s="8">
        <v>23</v>
      </c>
      <c r="I324" s="8">
        <v>34</v>
      </c>
      <c r="J324" s="9" t="s">
        <v>13</v>
      </c>
    </row>
    <row r="325" spans="1:10" ht="12.6" customHeight="1" x14ac:dyDescent="0.2">
      <c r="A325" s="3"/>
      <c r="B325" s="219">
        <v>52</v>
      </c>
      <c r="C325" s="7">
        <v>25</v>
      </c>
      <c r="D325" s="11"/>
      <c r="E325" s="11"/>
      <c r="F325" s="8">
        <v>2</v>
      </c>
      <c r="G325" s="8">
        <v>9</v>
      </c>
      <c r="H325" s="8">
        <v>34</v>
      </c>
      <c r="I325" s="8">
        <v>50</v>
      </c>
      <c r="J325" s="9" t="s">
        <v>14</v>
      </c>
    </row>
    <row r="326" spans="1:10" ht="12.6" customHeight="1" x14ac:dyDescent="0.2">
      <c r="A326" s="3"/>
      <c r="B326" s="219">
        <v>52</v>
      </c>
      <c r="C326" s="7">
        <v>30</v>
      </c>
      <c r="D326" s="11"/>
      <c r="E326" s="11"/>
      <c r="F326" s="8">
        <v>4</v>
      </c>
      <c r="G326" s="8">
        <v>15</v>
      </c>
      <c r="H326" s="8">
        <v>41</v>
      </c>
      <c r="I326" s="8">
        <v>65</v>
      </c>
      <c r="J326" s="9" t="s">
        <v>15</v>
      </c>
    </row>
    <row r="327" spans="1:10" ht="12.6" customHeight="1" x14ac:dyDescent="0.2">
      <c r="A327" s="3"/>
      <c r="B327" s="219">
        <v>52</v>
      </c>
      <c r="C327" s="7">
        <v>35</v>
      </c>
      <c r="D327" s="11"/>
      <c r="E327" s="11"/>
      <c r="F327" s="8">
        <v>6</v>
      </c>
      <c r="G327" s="8">
        <v>22</v>
      </c>
      <c r="H327" s="8">
        <v>47</v>
      </c>
      <c r="I327" s="8">
        <v>80</v>
      </c>
      <c r="J327" s="9" t="s">
        <v>17</v>
      </c>
    </row>
    <row r="328" spans="1:10" ht="12.6" customHeight="1" x14ac:dyDescent="0.2">
      <c r="A328" s="3"/>
      <c r="B328" s="219">
        <v>52</v>
      </c>
      <c r="C328" s="7">
        <v>40</v>
      </c>
      <c r="D328" s="8"/>
      <c r="E328" s="8">
        <v>1</v>
      </c>
      <c r="F328" s="8">
        <v>10</v>
      </c>
      <c r="G328" s="8">
        <v>26</v>
      </c>
      <c r="H328" s="8">
        <v>52</v>
      </c>
      <c r="I328" s="8">
        <v>94</v>
      </c>
      <c r="J328" s="9" t="s">
        <v>17</v>
      </c>
    </row>
    <row r="329" spans="1:10" ht="12.6" customHeight="1" x14ac:dyDescent="0.2">
      <c r="A329" s="3"/>
      <c r="B329" s="219">
        <v>52</v>
      </c>
      <c r="C329" s="7">
        <v>45</v>
      </c>
      <c r="D329" s="8"/>
      <c r="E329" s="8">
        <v>2</v>
      </c>
      <c r="F329" s="8">
        <v>15</v>
      </c>
      <c r="G329" s="8">
        <v>29</v>
      </c>
      <c r="H329" s="8">
        <v>59</v>
      </c>
      <c r="I329" s="8">
        <v>110</v>
      </c>
      <c r="J329" s="16" t="s">
        <v>21</v>
      </c>
    </row>
    <row r="330" spans="1:10" ht="12.6" customHeight="1" x14ac:dyDescent="0.2">
      <c r="A330" s="3"/>
      <c r="B330" s="219">
        <v>52</v>
      </c>
      <c r="C330" s="7">
        <v>50</v>
      </c>
      <c r="D330" s="8"/>
      <c r="E330" s="8">
        <v>5</v>
      </c>
      <c r="F330" s="8">
        <v>17</v>
      </c>
      <c r="G330" s="8">
        <v>32</v>
      </c>
      <c r="H330" s="8">
        <v>64</v>
      </c>
      <c r="I330" s="8">
        <v>123</v>
      </c>
      <c r="J330" s="16" t="s">
        <v>21</v>
      </c>
    </row>
    <row r="331" spans="1:10" ht="12.6" customHeight="1" thickBot="1" x14ac:dyDescent="0.25">
      <c r="A331" s="3"/>
      <c r="B331" s="220">
        <v>52</v>
      </c>
      <c r="C331" s="12">
        <v>55</v>
      </c>
      <c r="D331" s="8"/>
      <c r="E331" s="8">
        <v>8</v>
      </c>
      <c r="F331" s="8">
        <v>19</v>
      </c>
      <c r="G331" s="8">
        <v>36</v>
      </c>
      <c r="H331" s="13">
        <v>71</v>
      </c>
      <c r="I331" s="13">
        <v>139</v>
      </c>
      <c r="J331" s="17" t="s">
        <v>21</v>
      </c>
    </row>
    <row r="332" spans="1:10" ht="12.6" customHeight="1" x14ac:dyDescent="0.2">
      <c r="A332" s="3"/>
      <c r="B332" s="23">
        <v>55</v>
      </c>
      <c r="C332" s="4">
        <v>5</v>
      </c>
      <c r="D332" s="10"/>
      <c r="E332" s="10"/>
      <c r="F332" s="5"/>
      <c r="G332" s="5"/>
      <c r="H332" s="5">
        <v>1</v>
      </c>
      <c r="I332" s="5">
        <v>5</v>
      </c>
      <c r="J332" s="6" t="s">
        <v>6</v>
      </c>
    </row>
    <row r="333" spans="1:10" ht="12.6" customHeight="1" x14ac:dyDescent="0.2">
      <c r="A333" s="3"/>
      <c r="B333" s="219">
        <v>55</v>
      </c>
      <c r="C333" s="7">
        <v>10</v>
      </c>
      <c r="D333" s="11"/>
      <c r="E333" s="11"/>
      <c r="F333" s="8"/>
      <c r="G333" s="8">
        <v>1</v>
      </c>
      <c r="H333" s="8">
        <v>5</v>
      </c>
      <c r="I333" s="8">
        <v>11</v>
      </c>
      <c r="J333" s="9" t="s">
        <v>9</v>
      </c>
    </row>
    <row r="334" spans="1:10" ht="12.6" customHeight="1" x14ac:dyDescent="0.2">
      <c r="A334" s="3"/>
      <c r="B334" s="219">
        <v>55</v>
      </c>
      <c r="C334" s="7">
        <v>15</v>
      </c>
      <c r="D334" s="11"/>
      <c r="E334" s="11"/>
      <c r="F334" s="8"/>
      <c r="G334" s="8">
        <v>4</v>
      </c>
      <c r="H334" s="8">
        <v>13</v>
      </c>
      <c r="I334" s="8">
        <v>22</v>
      </c>
      <c r="J334" s="9" t="s">
        <v>11</v>
      </c>
    </row>
    <row r="335" spans="1:10" ht="12.6" customHeight="1" x14ac:dyDescent="0.2">
      <c r="A335" s="3"/>
      <c r="B335" s="219">
        <v>55</v>
      </c>
      <c r="C335" s="7">
        <v>20</v>
      </c>
      <c r="D335" s="8"/>
      <c r="E335" s="8"/>
      <c r="F335" s="8">
        <v>1</v>
      </c>
      <c r="G335" s="8">
        <v>6</v>
      </c>
      <c r="H335" s="8">
        <v>27</v>
      </c>
      <c r="I335" s="8">
        <v>39</v>
      </c>
      <c r="J335" s="9" t="s">
        <v>13</v>
      </c>
    </row>
    <row r="336" spans="1:10" ht="12.6" customHeight="1" x14ac:dyDescent="0.2">
      <c r="A336" s="3"/>
      <c r="B336" s="219">
        <v>55</v>
      </c>
      <c r="C336" s="7">
        <v>25</v>
      </c>
      <c r="D336" s="8"/>
      <c r="E336" s="8"/>
      <c r="F336" s="8">
        <v>3</v>
      </c>
      <c r="G336" s="8">
        <v>11</v>
      </c>
      <c r="H336" s="8">
        <v>37</v>
      </c>
      <c r="I336" s="8">
        <v>56</v>
      </c>
      <c r="J336" s="9" t="s">
        <v>15</v>
      </c>
    </row>
    <row r="337" spans="1:10" ht="12.6" customHeight="1" x14ac:dyDescent="0.2">
      <c r="A337" s="3"/>
      <c r="B337" s="219">
        <v>55</v>
      </c>
      <c r="C337" s="7">
        <v>30</v>
      </c>
      <c r="D337" s="8"/>
      <c r="E337" s="8"/>
      <c r="F337" s="8">
        <v>6</v>
      </c>
      <c r="G337" s="8">
        <v>18</v>
      </c>
      <c r="H337" s="8">
        <v>44</v>
      </c>
      <c r="I337" s="8">
        <v>73</v>
      </c>
      <c r="J337" s="9" t="s">
        <v>16</v>
      </c>
    </row>
    <row r="338" spans="1:10" ht="12.6" customHeight="1" x14ac:dyDescent="0.2">
      <c r="A338" s="3"/>
      <c r="B338" s="219">
        <v>55</v>
      </c>
      <c r="C338" s="7">
        <v>35</v>
      </c>
      <c r="D338" s="8"/>
      <c r="E338" s="8">
        <v>1</v>
      </c>
      <c r="F338" s="8">
        <v>9</v>
      </c>
      <c r="G338" s="8">
        <v>23</v>
      </c>
      <c r="H338" s="8">
        <v>50</v>
      </c>
      <c r="I338" s="8">
        <v>88</v>
      </c>
      <c r="J338" s="9" t="s">
        <v>17</v>
      </c>
    </row>
    <row r="339" spans="1:10" ht="12.6" customHeight="1" x14ac:dyDescent="0.2">
      <c r="A339" s="3"/>
      <c r="B339" s="219">
        <v>55</v>
      </c>
      <c r="C339" s="7">
        <v>40</v>
      </c>
      <c r="D339" s="8"/>
      <c r="E339" s="8">
        <v>3</v>
      </c>
      <c r="F339" s="8">
        <v>12</v>
      </c>
      <c r="G339" s="8">
        <v>29</v>
      </c>
      <c r="H339" s="8">
        <v>55</v>
      </c>
      <c r="I339" s="8">
        <v>104</v>
      </c>
      <c r="J339" s="9" t="s">
        <v>0</v>
      </c>
    </row>
    <row r="340" spans="1:10" ht="12.6" customHeight="1" x14ac:dyDescent="0.2">
      <c r="A340" s="3"/>
      <c r="B340" s="219">
        <v>55</v>
      </c>
      <c r="C340" s="7">
        <v>45</v>
      </c>
      <c r="D340" s="8"/>
      <c r="E340" s="8">
        <v>5</v>
      </c>
      <c r="F340" s="8">
        <v>17</v>
      </c>
      <c r="G340" s="8">
        <v>31</v>
      </c>
      <c r="H340" s="8">
        <v>62</v>
      </c>
      <c r="I340" s="8">
        <v>120</v>
      </c>
      <c r="J340" s="16" t="s">
        <v>21</v>
      </c>
    </row>
    <row r="341" spans="1:10" ht="12.6" customHeight="1" x14ac:dyDescent="0.2">
      <c r="A341" s="3"/>
      <c r="B341" s="219">
        <v>55</v>
      </c>
      <c r="C341" s="7">
        <v>50</v>
      </c>
      <c r="D341" s="8"/>
      <c r="E341" s="8">
        <v>8</v>
      </c>
      <c r="F341" s="8">
        <v>19</v>
      </c>
      <c r="G341" s="8">
        <v>35</v>
      </c>
      <c r="H341" s="8">
        <v>69</v>
      </c>
      <c r="I341" s="8">
        <v>136</v>
      </c>
      <c r="J341" s="16" t="s">
        <v>21</v>
      </c>
    </row>
    <row r="342" spans="1:10" ht="12.6" customHeight="1" thickBot="1" x14ac:dyDescent="0.25">
      <c r="A342" s="3"/>
      <c r="B342" s="220">
        <v>55</v>
      </c>
      <c r="C342" s="12">
        <v>55</v>
      </c>
      <c r="D342" s="13"/>
      <c r="E342" s="13">
        <v>12</v>
      </c>
      <c r="F342" s="13">
        <v>22</v>
      </c>
      <c r="G342" s="13">
        <v>37</v>
      </c>
      <c r="H342" s="13">
        <v>76</v>
      </c>
      <c r="I342" s="13">
        <v>152</v>
      </c>
      <c r="J342" s="17" t="s">
        <v>21</v>
      </c>
    </row>
    <row r="343" spans="1:10" ht="12.6" customHeight="1" x14ac:dyDescent="0.2">
      <c r="A343" s="3"/>
      <c r="B343" s="23">
        <v>58</v>
      </c>
      <c r="C343" s="4">
        <v>5</v>
      </c>
      <c r="D343" s="10"/>
      <c r="E343" s="10"/>
      <c r="F343" s="5"/>
      <c r="G343" s="5"/>
      <c r="H343" s="5">
        <v>2</v>
      </c>
      <c r="I343" s="5">
        <v>7</v>
      </c>
      <c r="J343" s="6" t="s">
        <v>6</v>
      </c>
    </row>
    <row r="344" spans="1:10" ht="12.6" customHeight="1" x14ac:dyDescent="0.2">
      <c r="A344" s="3"/>
      <c r="B344" s="219">
        <v>58</v>
      </c>
      <c r="C344" s="7">
        <v>10</v>
      </c>
      <c r="D344" s="11"/>
      <c r="E344" s="11"/>
      <c r="F344" s="8"/>
      <c r="G344" s="8">
        <v>2</v>
      </c>
      <c r="H344" s="8">
        <v>5</v>
      </c>
      <c r="I344" s="8">
        <v>12</v>
      </c>
      <c r="J344" s="9" t="s">
        <v>9</v>
      </c>
    </row>
    <row r="345" spans="1:10" ht="12.6" customHeight="1" x14ac:dyDescent="0.2">
      <c r="A345" s="3"/>
      <c r="B345" s="219">
        <v>58</v>
      </c>
      <c r="C345" s="7">
        <v>15</v>
      </c>
      <c r="D345" s="11"/>
      <c r="E345" s="11"/>
      <c r="F345" s="8">
        <v>1</v>
      </c>
      <c r="G345" s="8">
        <v>4</v>
      </c>
      <c r="H345" s="8">
        <v>16</v>
      </c>
      <c r="I345" s="8">
        <v>26</v>
      </c>
      <c r="J345" s="9" t="s">
        <v>12</v>
      </c>
    </row>
    <row r="346" spans="1:10" ht="12.6" customHeight="1" x14ac:dyDescent="0.2">
      <c r="A346" s="3"/>
      <c r="B346" s="219">
        <v>58</v>
      </c>
      <c r="C346" s="7">
        <v>20</v>
      </c>
      <c r="D346" s="11"/>
      <c r="E346" s="11"/>
      <c r="F346" s="8">
        <v>2</v>
      </c>
      <c r="G346" s="8">
        <v>7</v>
      </c>
      <c r="H346" s="8">
        <v>30</v>
      </c>
      <c r="I346" s="8">
        <v>44</v>
      </c>
      <c r="J346" s="9" t="s">
        <v>13</v>
      </c>
    </row>
    <row r="347" spans="1:10" ht="12.6" customHeight="1" x14ac:dyDescent="0.2">
      <c r="A347" s="3"/>
      <c r="B347" s="219">
        <v>58</v>
      </c>
      <c r="C347" s="7">
        <v>25</v>
      </c>
      <c r="D347" s="8"/>
      <c r="E347" s="8"/>
      <c r="F347" s="8">
        <v>4</v>
      </c>
      <c r="G347" s="8">
        <v>13</v>
      </c>
      <c r="H347" s="8">
        <v>40</v>
      </c>
      <c r="I347" s="8">
        <v>62</v>
      </c>
      <c r="J347" s="9" t="s">
        <v>15</v>
      </c>
    </row>
    <row r="348" spans="1:10" ht="12.6" customHeight="1" x14ac:dyDescent="0.2">
      <c r="A348" s="3"/>
      <c r="B348" s="219">
        <v>58</v>
      </c>
      <c r="C348" s="7">
        <v>30</v>
      </c>
      <c r="D348" s="8"/>
      <c r="E348" s="8">
        <v>1</v>
      </c>
      <c r="F348" s="8">
        <v>7</v>
      </c>
      <c r="G348" s="8">
        <v>21</v>
      </c>
      <c r="H348" s="8">
        <v>46</v>
      </c>
      <c r="I348" s="8">
        <v>81</v>
      </c>
      <c r="J348" s="9" t="s">
        <v>16</v>
      </c>
    </row>
    <row r="349" spans="1:10" ht="12.6" customHeight="1" x14ac:dyDescent="0.2">
      <c r="A349" s="3"/>
      <c r="B349" s="219">
        <v>58</v>
      </c>
      <c r="C349" s="7">
        <v>35</v>
      </c>
      <c r="D349" s="8"/>
      <c r="E349" s="8">
        <v>2</v>
      </c>
      <c r="F349" s="8">
        <v>11</v>
      </c>
      <c r="G349" s="8">
        <v>26</v>
      </c>
      <c r="H349" s="8">
        <v>52</v>
      </c>
      <c r="I349" s="8">
        <v>97</v>
      </c>
      <c r="J349" s="9" t="s">
        <v>17</v>
      </c>
    </row>
    <row r="350" spans="1:10" ht="12.6" customHeight="1" x14ac:dyDescent="0.2">
      <c r="A350" s="3"/>
      <c r="B350" s="219">
        <v>58</v>
      </c>
      <c r="C350" s="7">
        <v>40</v>
      </c>
      <c r="D350" s="8"/>
      <c r="E350" s="8">
        <v>5</v>
      </c>
      <c r="F350" s="8">
        <v>15</v>
      </c>
      <c r="G350" s="8">
        <v>30</v>
      </c>
      <c r="H350" s="8">
        <v>59</v>
      </c>
      <c r="I350" s="8">
        <v>115</v>
      </c>
      <c r="J350" s="9" t="s">
        <v>0</v>
      </c>
    </row>
    <row r="351" spans="1:10" ht="12.6" customHeight="1" x14ac:dyDescent="0.2">
      <c r="A351" s="3"/>
      <c r="B351" s="219">
        <v>58</v>
      </c>
      <c r="C351" s="7">
        <v>45</v>
      </c>
      <c r="D351" s="8"/>
      <c r="E351" s="8">
        <v>8</v>
      </c>
      <c r="F351" s="8">
        <v>18</v>
      </c>
      <c r="G351" s="8">
        <v>33</v>
      </c>
      <c r="H351" s="8">
        <v>66</v>
      </c>
      <c r="I351" s="8">
        <v>131</v>
      </c>
      <c r="J351" s="16" t="s">
        <v>21</v>
      </c>
    </row>
    <row r="352" spans="1:10" ht="12.6" customHeight="1" x14ac:dyDescent="0.2">
      <c r="A352" s="3"/>
      <c r="B352" s="219">
        <v>58</v>
      </c>
      <c r="C352" s="7">
        <v>50</v>
      </c>
      <c r="D352" s="8">
        <v>1</v>
      </c>
      <c r="E352" s="8">
        <v>11</v>
      </c>
      <c r="F352" s="8">
        <v>21</v>
      </c>
      <c r="G352" s="8">
        <v>37</v>
      </c>
      <c r="H352" s="8">
        <v>74</v>
      </c>
      <c r="I352" s="8">
        <v>150</v>
      </c>
      <c r="J352" s="16" t="s">
        <v>21</v>
      </c>
    </row>
    <row r="353" spans="1:10" ht="12.6" customHeight="1" thickBot="1" x14ac:dyDescent="0.25">
      <c r="A353" s="3"/>
      <c r="B353" s="220">
        <v>58</v>
      </c>
      <c r="C353" s="12">
        <v>55</v>
      </c>
      <c r="D353" s="13">
        <v>3</v>
      </c>
      <c r="E353" s="13">
        <v>14</v>
      </c>
      <c r="F353" s="13">
        <v>23</v>
      </c>
      <c r="G353" s="13">
        <v>39</v>
      </c>
      <c r="H353" s="13">
        <v>83</v>
      </c>
      <c r="I353" s="13">
        <v>168</v>
      </c>
      <c r="J353" s="17" t="s">
        <v>21</v>
      </c>
    </row>
    <row r="354" spans="1:10" ht="12.6" customHeight="1" x14ac:dyDescent="0.2">
      <c r="A354" s="3"/>
      <c r="B354" s="23">
        <v>60</v>
      </c>
      <c r="C354" s="4">
        <v>5</v>
      </c>
      <c r="D354" s="10"/>
      <c r="E354" s="10"/>
      <c r="F354" s="5"/>
      <c r="G354" s="5"/>
      <c r="H354" s="5">
        <v>2</v>
      </c>
      <c r="I354" s="5">
        <v>7</v>
      </c>
      <c r="J354" s="6" t="s">
        <v>6</v>
      </c>
    </row>
    <row r="355" spans="1:10" ht="12.6" customHeight="1" x14ac:dyDescent="0.2">
      <c r="A355" s="3"/>
      <c r="B355" s="219">
        <v>60</v>
      </c>
      <c r="C355" s="7">
        <v>10</v>
      </c>
      <c r="D355" s="11"/>
      <c r="E355" s="11"/>
      <c r="F355" s="8"/>
      <c r="G355" s="8">
        <v>2</v>
      </c>
      <c r="H355" s="8">
        <v>6</v>
      </c>
      <c r="I355" s="8">
        <v>13</v>
      </c>
      <c r="J355" s="9" t="s">
        <v>9</v>
      </c>
    </row>
    <row r="356" spans="1:10" ht="12.6" customHeight="1" x14ac:dyDescent="0.2">
      <c r="A356" s="3"/>
      <c r="B356" s="219">
        <v>60</v>
      </c>
      <c r="C356" s="7">
        <v>15</v>
      </c>
      <c r="D356" s="11"/>
      <c r="E356" s="11"/>
      <c r="F356" s="8">
        <v>1</v>
      </c>
      <c r="G356" s="8">
        <v>4</v>
      </c>
      <c r="H356" s="8">
        <v>19</v>
      </c>
      <c r="I356" s="8">
        <v>29</v>
      </c>
      <c r="J356" s="9" t="s">
        <v>12</v>
      </c>
    </row>
    <row r="357" spans="1:10" ht="12.6" customHeight="1" x14ac:dyDescent="0.2">
      <c r="A357" s="3"/>
      <c r="B357" s="219">
        <v>60</v>
      </c>
      <c r="C357" s="7">
        <v>20</v>
      </c>
      <c r="D357" s="8"/>
      <c r="E357" s="8"/>
      <c r="F357" s="8">
        <v>3</v>
      </c>
      <c r="G357" s="8">
        <v>8</v>
      </c>
      <c r="H357" s="8">
        <v>32</v>
      </c>
      <c r="I357" s="8">
        <v>48</v>
      </c>
      <c r="J357" s="9" t="s">
        <v>14</v>
      </c>
    </row>
    <row r="358" spans="1:10" ht="12.6" customHeight="1" x14ac:dyDescent="0.2">
      <c r="A358" s="3"/>
      <c r="B358" s="219">
        <v>60</v>
      </c>
      <c r="C358" s="7">
        <v>25</v>
      </c>
      <c r="D358" s="8"/>
      <c r="E358" s="8"/>
      <c r="F358" s="8">
        <v>5</v>
      </c>
      <c r="G358" s="8">
        <v>15</v>
      </c>
      <c r="H358" s="8">
        <v>41</v>
      </c>
      <c r="I358" s="8">
        <v>66</v>
      </c>
      <c r="J358" s="9" t="s">
        <v>15</v>
      </c>
    </row>
    <row r="359" spans="1:10" ht="12.6" customHeight="1" x14ac:dyDescent="0.2">
      <c r="A359" s="3"/>
      <c r="B359" s="219">
        <v>60</v>
      </c>
      <c r="C359" s="7">
        <v>30</v>
      </c>
      <c r="D359" s="8"/>
      <c r="E359" s="8">
        <v>1</v>
      </c>
      <c r="F359" s="8">
        <v>8</v>
      </c>
      <c r="G359" s="8">
        <v>22</v>
      </c>
      <c r="H359" s="8">
        <v>48</v>
      </c>
      <c r="I359" s="8">
        <v>85</v>
      </c>
      <c r="J359" s="9" t="s">
        <v>17</v>
      </c>
    </row>
    <row r="360" spans="1:10" ht="12.6" customHeight="1" x14ac:dyDescent="0.2">
      <c r="A360" s="3"/>
      <c r="B360" s="219">
        <v>60</v>
      </c>
      <c r="C360" s="7">
        <v>35</v>
      </c>
      <c r="D360" s="8"/>
      <c r="E360" s="8">
        <v>4</v>
      </c>
      <c r="F360" s="8">
        <v>11</v>
      </c>
      <c r="G360" s="8">
        <v>28</v>
      </c>
      <c r="H360" s="8">
        <v>54</v>
      </c>
      <c r="I360" s="8">
        <v>103</v>
      </c>
      <c r="J360" s="9" t="s">
        <v>0</v>
      </c>
    </row>
    <row r="361" spans="1:10" ht="12.6" customHeight="1" x14ac:dyDescent="0.2">
      <c r="A361" s="3"/>
      <c r="B361" s="219">
        <v>60</v>
      </c>
      <c r="C361" s="7">
        <v>40</v>
      </c>
      <c r="D361" s="8"/>
      <c r="E361" s="8">
        <v>6</v>
      </c>
      <c r="F361" s="8">
        <v>17</v>
      </c>
      <c r="G361" s="8">
        <v>30</v>
      </c>
      <c r="H361" s="8">
        <v>62</v>
      </c>
      <c r="I361" s="8">
        <v>121</v>
      </c>
      <c r="J361" s="9" t="s">
        <v>0</v>
      </c>
    </row>
    <row r="362" spans="1:10" ht="12.6" customHeight="1" x14ac:dyDescent="0.2">
      <c r="A362" s="3"/>
      <c r="B362" s="219">
        <v>60</v>
      </c>
      <c r="C362" s="7">
        <v>45</v>
      </c>
      <c r="D362" s="8">
        <v>1</v>
      </c>
      <c r="E362" s="8">
        <v>9</v>
      </c>
      <c r="F362" s="8">
        <v>19</v>
      </c>
      <c r="G362" s="8">
        <v>35</v>
      </c>
      <c r="H362" s="8">
        <v>69</v>
      </c>
      <c r="I362" s="8">
        <v>139</v>
      </c>
      <c r="J362" s="16" t="s">
        <v>21</v>
      </c>
    </row>
    <row r="363" spans="1:10" ht="12.6" customHeight="1" x14ac:dyDescent="0.2">
      <c r="A363" s="3"/>
      <c r="B363" s="219">
        <v>60</v>
      </c>
      <c r="C363" s="7">
        <v>50</v>
      </c>
      <c r="D363" s="8">
        <v>2</v>
      </c>
      <c r="E363" s="8">
        <v>13</v>
      </c>
      <c r="F363" s="8">
        <v>22</v>
      </c>
      <c r="G363" s="8">
        <v>37</v>
      </c>
      <c r="H363" s="8">
        <v>78</v>
      </c>
      <c r="I363" s="8">
        <v>158</v>
      </c>
      <c r="J363" s="16" t="s">
        <v>21</v>
      </c>
    </row>
    <row r="364" spans="1:10" ht="12.6" customHeight="1" thickBot="1" x14ac:dyDescent="0.25">
      <c r="A364" s="3"/>
      <c r="B364" s="220">
        <v>60</v>
      </c>
      <c r="C364" s="12">
        <v>55</v>
      </c>
      <c r="D364" s="13">
        <v>5</v>
      </c>
      <c r="E364" s="13">
        <v>15</v>
      </c>
      <c r="F364" s="13">
        <v>24</v>
      </c>
      <c r="G364" s="13">
        <v>40</v>
      </c>
      <c r="H364" s="13">
        <v>88</v>
      </c>
      <c r="I364" s="13">
        <v>178</v>
      </c>
      <c r="J364" s="17" t="s">
        <v>21</v>
      </c>
    </row>
    <row r="365" spans="1:10" ht="12.6" customHeight="1" x14ac:dyDescent="0.2">
      <c r="A365" s="3"/>
      <c r="B365" s="23">
        <v>62</v>
      </c>
      <c r="C365" s="4">
        <v>5</v>
      </c>
      <c r="D365" s="10"/>
      <c r="E365" s="10"/>
      <c r="F365" s="5"/>
      <c r="G365" s="5"/>
      <c r="H365" s="5">
        <v>2</v>
      </c>
      <c r="I365" s="5">
        <v>7</v>
      </c>
      <c r="J365" s="16" t="s">
        <v>21</v>
      </c>
    </row>
    <row r="366" spans="1:10" ht="12.6" customHeight="1" x14ac:dyDescent="0.2">
      <c r="A366" s="3"/>
      <c r="B366" s="219">
        <v>62</v>
      </c>
      <c r="C366" s="7">
        <v>10</v>
      </c>
      <c r="D366" s="11"/>
      <c r="E366" s="11"/>
      <c r="F366" s="8"/>
      <c r="G366" s="8">
        <v>2</v>
      </c>
      <c r="H366" s="8">
        <v>7</v>
      </c>
      <c r="I366" s="8">
        <v>14</v>
      </c>
      <c r="J366" s="16" t="s">
        <v>21</v>
      </c>
    </row>
    <row r="367" spans="1:10" ht="12.6" customHeight="1" thickBot="1" x14ac:dyDescent="0.25">
      <c r="A367" s="3"/>
      <c r="B367" s="220">
        <v>62</v>
      </c>
      <c r="C367" s="12">
        <v>15</v>
      </c>
      <c r="D367" s="13"/>
      <c r="E367" s="13"/>
      <c r="F367" s="13">
        <v>1</v>
      </c>
      <c r="G367" s="13">
        <v>5</v>
      </c>
      <c r="H367" s="13">
        <v>21</v>
      </c>
      <c r="I367" s="13">
        <v>33</v>
      </c>
      <c r="J367" s="17" t="s">
        <v>21</v>
      </c>
    </row>
    <row r="368" spans="1:10" ht="12.6" customHeight="1" x14ac:dyDescent="0.2">
      <c r="A368" s="3"/>
      <c r="B368" s="23">
        <v>65</v>
      </c>
      <c r="C368" s="4">
        <v>5</v>
      </c>
      <c r="D368" s="10"/>
      <c r="E368" s="10"/>
      <c r="F368" s="5"/>
      <c r="G368" s="5"/>
      <c r="H368" s="5">
        <v>3</v>
      </c>
      <c r="I368" s="5">
        <v>8</v>
      </c>
      <c r="J368" s="16" t="s">
        <v>21</v>
      </c>
    </row>
    <row r="369" spans="1:10" ht="12.6" customHeight="1" x14ac:dyDescent="0.2">
      <c r="A369" s="3"/>
      <c r="B369" s="219">
        <v>65</v>
      </c>
      <c r="C369" s="7">
        <v>10</v>
      </c>
      <c r="D369" s="11"/>
      <c r="E369" s="11"/>
      <c r="F369" s="8"/>
      <c r="G369" s="8">
        <v>3</v>
      </c>
      <c r="H369" s="8">
        <v>8</v>
      </c>
      <c r="I369" s="8">
        <v>16</v>
      </c>
      <c r="J369" s="16" t="s">
        <v>21</v>
      </c>
    </row>
    <row r="370" spans="1:10" ht="12.6" customHeight="1" thickBot="1" x14ac:dyDescent="0.25">
      <c r="A370" s="3"/>
      <c r="B370" s="220">
        <v>65</v>
      </c>
      <c r="C370" s="12">
        <v>15</v>
      </c>
      <c r="D370" s="13"/>
      <c r="E370" s="13"/>
      <c r="F370" s="13">
        <v>2</v>
      </c>
      <c r="G370" s="13">
        <v>5</v>
      </c>
      <c r="H370" s="13">
        <v>24</v>
      </c>
      <c r="I370" s="13">
        <v>37</v>
      </c>
      <c r="J370" s="17" t="s">
        <v>21</v>
      </c>
    </row>
    <row r="371" spans="1:10" ht="12.75" customHeight="1" x14ac:dyDescent="0.2">
      <c r="A371" s="3"/>
      <c r="B371" s="3"/>
      <c r="C371" s="15"/>
      <c r="D371" s="3"/>
      <c r="E371" s="3"/>
      <c r="F371" s="3"/>
      <c r="G371" s="3"/>
      <c r="H371" s="3"/>
      <c r="I371" s="3"/>
      <c r="J371" s="3"/>
    </row>
    <row r="372" spans="1:10" ht="12.75" customHeight="1" x14ac:dyDescent="0.2">
      <c r="A372" s="3"/>
    </row>
    <row r="373" spans="1:10" ht="12.75" customHeight="1" thickBot="1" x14ac:dyDescent="0.25">
      <c r="A373" s="3"/>
    </row>
    <row r="374" spans="1:10" ht="12.75" customHeight="1" thickBot="1" x14ac:dyDescent="0.25">
      <c r="A374" s="3"/>
      <c r="B374" s="292" t="s">
        <v>22</v>
      </c>
      <c r="C374" s="293" t="s">
        <v>24</v>
      </c>
      <c r="D374" s="293"/>
      <c r="E374" s="293"/>
      <c r="F374" s="293"/>
      <c r="G374" s="293"/>
      <c r="H374" s="293"/>
      <c r="I374" s="293"/>
      <c r="J374" s="293"/>
    </row>
    <row r="375" spans="1:10" ht="12.75" customHeight="1" thickBot="1" x14ac:dyDescent="0.25">
      <c r="A375" s="3"/>
      <c r="B375" s="292"/>
      <c r="C375" s="293"/>
      <c r="D375" s="293"/>
      <c r="E375" s="293"/>
      <c r="F375" s="293"/>
      <c r="G375" s="293"/>
      <c r="H375" s="293"/>
      <c r="I375" s="293"/>
      <c r="J375" s="293"/>
    </row>
    <row r="376" spans="1:10" ht="12.75" customHeight="1" thickBot="1" x14ac:dyDescent="0.25">
      <c r="A376" s="3"/>
      <c r="B376" s="292" t="s">
        <v>23</v>
      </c>
      <c r="C376" s="293" t="s">
        <v>25</v>
      </c>
      <c r="D376" s="293"/>
      <c r="E376" s="293"/>
      <c r="F376" s="293"/>
      <c r="G376" s="293"/>
      <c r="H376" s="293"/>
      <c r="I376" s="293"/>
      <c r="J376" s="293"/>
    </row>
    <row r="377" spans="1:10" ht="12.75" customHeight="1" thickBot="1" x14ac:dyDescent="0.25">
      <c r="A377" s="3"/>
      <c r="B377" s="292"/>
      <c r="C377" s="293"/>
      <c r="D377" s="293"/>
      <c r="E377" s="293"/>
      <c r="F377" s="293"/>
      <c r="G377" s="293"/>
      <c r="H377" s="293"/>
      <c r="I377" s="293"/>
      <c r="J377" s="293"/>
    </row>
    <row r="378" spans="1:10" ht="12.75" customHeight="1" x14ac:dyDescent="0.2">
      <c r="A378" s="3"/>
      <c r="B378" s="297" t="s">
        <v>119</v>
      </c>
      <c r="C378" s="297"/>
      <c r="D378" s="297"/>
      <c r="E378" s="299" t="s">
        <v>26</v>
      </c>
      <c r="F378" s="299"/>
      <c r="G378" s="299"/>
      <c r="H378" s="299"/>
      <c r="I378" s="299"/>
      <c r="J378" s="299"/>
    </row>
    <row r="379" spans="1:10" ht="12.75" customHeight="1" thickBot="1" x14ac:dyDescent="0.25">
      <c r="A379" s="3"/>
      <c r="B379" s="298"/>
      <c r="C379" s="298"/>
      <c r="D379" s="298"/>
      <c r="E379" s="300"/>
      <c r="F379" s="300"/>
      <c r="G379" s="300"/>
      <c r="H379" s="300"/>
      <c r="I379" s="300"/>
      <c r="J379" s="300"/>
    </row>
    <row r="380" spans="1:10" ht="12.75" customHeight="1" thickBot="1" x14ac:dyDescent="0.25">
      <c r="A380" s="3"/>
      <c r="B380" s="292" t="s">
        <v>18</v>
      </c>
      <c r="C380" s="293" t="s">
        <v>28</v>
      </c>
      <c r="D380" s="293"/>
      <c r="E380" s="293"/>
      <c r="F380" s="293"/>
      <c r="G380" s="293"/>
      <c r="H380" s="293"/>
      <c r="I380" s="293"/>
      <c r="J380" s="293"/>
    </row>
    <row r="381" spans="1:10" ht="12.75" customHeight="1" thickBot="1" x14ac:dyDescent="0.25">
      <c r="A381" s="3"/>
      <c r="B381" s="292"/>
      <c r="C381" s="293"/>
      <c r="D381" s="293"/>
      <c r="E381" s="293"/>
      <c r="F381" s="293"/>
      <c r="G381" s="293"/>
      <c r="H381" s="293"/>
      <c r="I381" s="293"/>
      <c r="J381" s="293"/>
    </row>
    <row r="382" spans="1:10" ht="12.75" customHeight="1" thickBot="1" x14ac:dyDescent="0.25">
      <c r="A382" s="3"/>
      <c r="B382" s="292" t="s">
        <v>19</v>
      </c>
      <c r="C382" s="293" t="s">
        <v>27</v>
      </c>
      <c r="D382" s="293"/>
      <c r="E382" s="293"/>
      <c r="F382" s="293"/>
      <c r="G382" s="293"/>
      <c r="H382" s="293"/>
      <c r="I382" s="293"/>
      <c r="J382" s="293"/>
    </row>
    <row r="383" spans="1:10" ht="12.75" customHeight="1" thickBot="1" x14ac:dyDescent="0.25">
      <c r="A383" s="3"/>
      <c r="B383" s="292"/>
      <c r="C383" s="293"/>
      <c r="D383" s="293"/>
      <c r="E383" s="293"/>
      <c r="F383" s="293"/>
      <c r="G383" s="293"/>
      <c r="H383" s="293"/>
      <c r="I383" s="293"/>
      <c r="J383" s="293"/>
    </row>
    <row r="384" spans="1:10" ht="12.75" customHeight="1" x14ac:dyDescent="0.2"/>
  </sheetData>
  <customSheetViews>
    <customSheetView guid="{36B51A6A-3DA4-11D6-9942-000000000000}" showGridLines="0" showRowCol="0" fitToPage="1" showRuler="0">
      <selection activeCell="B2" sqref="B2:J4"/>
      <pageMargins left="0.39370078740157483" right="0.39370078740157483" top="0.59055118110236227" bottom="0.39370078740157483" header="0.31496062992125984" footer="0"/>
      <printOptions horizontalCentered="1" verticalCentered="1"/>
      <pageSetup paperSize="9" scale="63" orientation="landscape" horizontalDpi="300" verticalDpi="300" r:id="rId1"/>
      <headerFooter alignWithMargins="0">
        <oddHeader>&amp;C&amp;"Arial Rounded MT Bold,Gras"&amp;16TABLES DE PLONGÉE FÉDÉRALES ÉTABLIES À PARTIR DES TABLES MN90 DE LA MARINE NATIONALE</oddHeader>
      </headerFooter>
    </customSheetView>
  </customSheetViews>
  <mergeCells count="13">
    <mergeCell ref="P5:R5"/>
    <mergeCell ref="B378:D379"/>
    <mergeCell ref="E378:J379"/>
    <mergeCell ref="B374:B375"/>
    <mergeCell ref="B376:B377"/>
    <mergeCell ref="C374:J375"/>
    <mergeCell ref="C376:J377"/>
    <mergeCell ref="M5:O5"/>
    <mergeCell ref="B2:J4"/>
    <mergeCell ref="B382:B383"/>
    <mergeCell ref="C382:J383"/>
    <mergeCell ref="B380:B381"/>
    <mergeCell ref="C380:J381"/>
  </mergeCells>
  <phoneticPr fontId="18" type="noConversion"/>
  <printOptions horizontalCentered="1" verticalCentered="1"/>
  <pageMargins left="0.39370078740157483" right="0.39370078740157483" top="0.59055118110236227" bottom="0.39370078740157483" header="0.31496062992125984" footer="0"/>
  <pageSetup paperSize="9" scale="67" orientation="landscape" horizontalDpi="300" verticalDpi="300" r:id="rId2"/>
  <headerFooter alignWithMargins="0">
    <oddHeader>&amp;C&amp;"Arial Rounded MT Bold,Gras"&amp;16TABLES DE PLONGÉE FÉDÉRALES ÉTABLIES À PARTIR DES TABLES MN90 DE LA MARINE NATIONALE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B2:AB29"/>
  <sheetViews>
    <sheetView showGridLines="0" workbookViewId="0">
      <selection activeCell="B2" sqref="B2:I4"/>
    </sheetView>
  </sheetViews>
  <sheetFormatPr baseColWidth="10" defaultRowHeight="12.75" x14ac:dyDescent="0.2"/>
  <cols>
    <col min="1" max="1" width="5.140625" customWidth="1"/>
    <col min="2" max="28" width="5.5703125" customWidth="1"/>
  </cols>
  <sheetData>
    <row r="2" spans="2:28" x14ac:dyDescent="0.2">
      <c r="B2" s="275" t="s">
        <v>87</v>
      </c>
      <c r="C2" s="275"/>
      <c r="D2" s="275"/>
      <c r="E2" s="275"/>
      <c r="F2" s="275"/>
      <c r="G2" s="275"/>
      <c r="H2" s="275"/>
      <c r="I2" s="275"/>
    </row>
    <row r="3" spans="2:28" x14ac:dyDescent="0.2">
      <c r="B3" s="275"/>
      <c r="C3" s="275"/>
      <c r="D3" s="275"/>
      <c r="E3" s="275"/>
      <c r="F3" s="275"/>
      <c r="G3" s="275"/>
      <c r="H3" s="275"/>
      <c r="I3" s="275"/>
    </row>
    <row r="4" spans="2:28" x14ac:dyDescent="0.2">
      <c r="B4" s="275"/>
      <c r="C4" s="275"/>
      <c r="D4" s="275"/>
      <c r="E4" s="275"/>
      <c r="F4" s="275"/>
      <c r="G4" s="275"/>
      <c r="H4" s="275"/>
      <c r="I4" s="275"/>
    </row>
    <row r="6" spans="2:28" x14ac:dyDescent="0.2">
      <c r="C6" t="s">
        <v>19</v>
      </c>
      <c r="D6" t="s">
        <v>70</v>
      </c>
      <c r="F6" s="1" t="s">
        <v>55</v>
      </c>
      <c r="G6" t="s">
        <v>71</v>
      </c>
      <c r="J6" t="s">
        <v>91</v>
      </c>
    </row>
    <row r="7" spans="2:28" x14ac:dyDescent="0.2">
      <c r="C7" s="1" t="str">
        <f>Calculs!$I$11</f>
        <v/>
      </c>
      <c r="D7" s="305" t="str">
        <f>IF(G7="","",INDEX($B$12:$AB$12,MATCH(G7,$B$12:$AB$12)))</f>
        <v/>
      </c>
      <c r="E7" s="305"/>
      <c r="F7" s="1" t="str">
        <f>IF(OR(C7="",D7=""),"",HLOOKUP(D7,$B$12:$AB$28,MATCH($C$7,$B$12:$B$28,0)))</f>
        <v/>
      </c>
      <c r="G7" s="305" t="str">
        <f>Calculs!$G$17</f>
        <v/>
      </c>
      <c r="H7" s="305"/>
      <c r="J7" t="str">
        <f>IF(AND(Données!I10="",OR(Calculs!B17="",_Dur2="")),"",IF(Données!I10="","Manque Heure Début",IF(G7="Pas sorti","Pas sorti",IF($G$7&lt;$C$12,"( C O N S E C U T I V E )",IF($G$7&gt;$AB$12,"( S I M P L E )","( S U C C E S S I V E )")))))</f>
        <v/>
      </c>
    </row>
    <row r="9" spans="2:28" x14ac:dyDescent="0.2">
      <c r="B9" t="s">
        <v>31</v>
      </c>
      <c r="D9" t="s">
        <v>32</v>
      </c>
    </row>
    <row r="11" spans="2:28" ht="13.5" thickBot="1" x14ac:dyDescent="0.25">
      <c r="C11" s="304" t="s">
        <v>54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</row>
    <row r="12" spans="2:28" ht="13.5" thickTop="1" x14ac:dyDescent="0.2">
      <c r="B12" s="91" t="s">
        <v>19</v>
      </c>
      <c r="C12" s="99">
        <v>1.0416666666666666E-2</v>
      </c>
      <c r="D12" s="99">
        <v>2.0833333333333332E-2</v>
      </c>
      <c r="E12" s="99">
        <v>3.125E-2</v>
      </c>
      <c r="F12" s="99">
        <v>4.1666666666666664E-2</v>
      </c>
      <c r="G12" s="99">
        <v>6.25E-2</v>
      </c>
      <c r="H12" s="99">
        <v>8.3333333333333329E-2</v>
      </c>
      <c r="I12" s="99">
        <v>0.10416666666666667</v>
      </c>
      <c r="J12" s="99">
        <v>0.125</v>
      </c>
      <c r="K12" s="99">
        <v>0.14583333333333401</v>
      </c>
      <c r="L12" s="99">
        <v>0.16666666666666699</v>
      </c>
      <c r="M12" s="99">
        <v>0.1875</v>
      </c>
      <c r="N12" s="99">
        <v>0.20833333333333401</v>
      </c>
      <c r="O12" s="99">
        <v>0.22916666666666699</v>
      </c>
      <c r="P12" s="99">
        <v>0.25</v>
      </c>
      <c r="Q12" s="99">
        <v>0.27083333333333398</v>
      </c>
      <c r="R12" s="99">
        <v>0.29166666666666702</v>
      </c>
      <c r="S12" s="99">
        <v>0.3125</v>
      </c>
      <c r="T12" s="99">
        <v>0.33333333333333398</v>
      </c>
      <c r="U12" s="99">
        <v>0.35416666666666702</v>
      </c>
      <c r="V12" s="99">
        <v>0.375</v>
      </c>
      <c r="W12" s="99">
        <v>0.39583333333333398</v>
      </c>
      <c r="X12" s="99">
        <v>0.41666666666666702</v>
      </c>
      <c r="Y12" s="99">
        <v>0.4375</v>
      </c>
      <c r="Z12" s="99">
        <v>0.45833333333333398</v>
      </c>
      <c r="AA12" s="99">
        <v>0.47916666666666702</v>
      </c>
      <c r="AB12" s="100">
        <v>0.5</v>
      </c>
    </row>
    <row r="13" spans="2:28" x14ac:dyDescent="0.2">
      <c r="B13" s="92" t="s">
        <v>3</v>
      </c>
      <c r="C13" s="68">
        <v>0.84</v>
      </c>
      <c r="D13" s="68">
        <v>0.83</v>
      </c>
      <c r="E13" s="68">
        <v>0.83</v>
      </c>
      <c r="F13" s="68">
        <v>0.83</v>
      </c>
      <c r="G13" s="68">
        <v>0.82</v>
      </c>
      <c r="H13" s="68">
        <v>0.82</v>
      </c>
      <c r="I13" s="68">
        <v>0.82</v>
      </c>
      <c r="J13" s="68">
        <v>0.81</v>
      </c>
      <c r="K13" s="68">
        <v>0.81</v>
      </c>
      <c r="L13" s="68">
        <v>0.81</v>
      </c>
      <c r="M13" s="68">
        <v>0.81</v>
      </c>
      <c r="N13" s="68">
        <v>0.81</v>
      </c>
      <c r="O13" s="68">
        <v>0.81</v>
      </c>
      <c r="P13" s="68">
        <v>0.81</v>
      </c>
      <c r="Q13" s="68"/>
      <c r="R13" s="68"/>
      <c r="S13" s="68"/>
      <c r="T13" s="68"/>
      <c r="U13" s="70"/>
      <c r="V13" s="70"/>
      <c r="W13" s="70"/>
      <c r="X13" s="70"/>
      <c r="Y13" s="70"/>
      <c r="Z13" s="70"/>
      <c r="AA13" s="70"/>
      <c r="AB13" s="90"/>
    </row>
    <row r="14" spans="2:28" x14ac:dyDescent="0.2">
      <c r="B14" s="93" t="s">
        <v>4</v>
      </c>
      <c r="C14" s="94">
        <v>0.88</v>
      </c>
      <c r="D14" s="94">
        <v>0.88</v>
      </c>
      <c r="E14" s="94">
        <v>0.87</v>
      </c>
      <c r="F14" s="94">
        <v>0.86</v>
      </c>
      <c r="G14" s="94">
        <v>0.85</v>
      </c>
      <c r="H14" s="94">
        <v>0.85</v>
      </c>
      <c r="I14" s="94">
        <v>0.84</v>
      </c>
      <c r="J14" s="94">
        <v>0.83</v>
      </c>
      <c r="K14" s="94">
        <v>0.83</v>
      </c>
      <c r="L14" s="94">
        <v>0.82</v>
      </c>
      <c r="M14" s="94">
        <v>0.82</v>
      </c>
      <c r="N14" s="94">
        <v>0.82</v>
      </c>
      <c r="O14" s="94">
        <v>0.81</v>
      </c>
      <c r="P14" s="94">
        <v>0.81</v>
      </c>
      <c r="Q14" s="94">
        <v>0.81</v>
      </c>
      <c r="R14" s="94">
        <v>0.81</v>
      </c>
      <c r="S14" s="94">
        <v>0.81</v>
      </c>
      <c r="T14" s="94">
        <v>0.81</v>
      </c>
      <c r="U14" s="71"/>
      <c r="V14" s="71"/>
      <c r="W14" s="72"/>
      <c r="X14" s="72"/>
      <c r="Y14" s="72"/>
      <c r="Z14" s="72"/>
      <c r="AA14" s="72"/>
      <c r="AB14" s="73"/>
    </row>
    <row r="15" spans="2:28" x14ac:dyDescent="0.2">
      <c r="B15" s="92" t="s">
        <v>5</v>
      </c>
      <c r="C15" s="68">
        <v>0.92</v>
      </c>
      <c r="D15" s="68">
        <v>0.91</v>
      </c>
      <c r="E15" s="68">
        <v>0.9</v>
      </c>
      <c r="F15" s="68">
        <v>0.89</v>
      </c>
      <c r="G15" s="68">
        <v>0.88</v>
      </c>
      <c r="H15" s="68">
        <v>0.87</v>
      </c>
      <c r="I15" s="68">
        <v>0.85</v>
      </c>
      <c r="J15" s="68">
        <v>0.85</v>
      </c>
      <c r="K15" s="68">
        <v>0.84</v>
      </c>
      <c r="L15" s="68">
        <v>0.83</v>
      </c>
      <c r="M15" s="68">
        <v>0.83</v>
      </c>
      <c r="N15" s="68">
        <v>0.82</v>
      </c>
      <c r="O15" s="68">
        <v>0.82</v>
      </c>
      <c r="P15" s="68">
        <v>0.82</v>
      </c>
      <c r="Q15" s="68">
        <v>0.81</v>
      </c>
      <c r="R15" s="68">
        <v>0.81</v>
      </c>
      <c r="S15" s="68">
        <v>0.81</v>
      </c>
      <c r="T15" s="68">
        <v>0.81</v>
      </c>
      <c r="U15" s="68">
        <v>0.81</v>
      </c>
      <c r="V15" s="68">
        <v>0.81</v>
      </c>
      <c r="W15" s="71"/>
      <c r="X15" s="71"/>
      <c r="Y15" s="72"/>
      <c r="Z15" s="72"/>
      <c r="AA15" s="72"/>
      <c r="AB15" s="73"/>
    </row>
    <row r="16" spans="2:28" x14ac:dyDescent="0.2">
      <c r="B16" s="93" t="s">
        <v>6</v>
      </c>
      <c r="C16" s="94">
        <v>0.97</v>
      </c>
      <c r="D16" s="94">
        <v>0.95</v>
      </c>
      <c r="E16" s="94">
        <v>0.94</v>
      </c>
      <c r="F16" s="94">
        <v>0.93</v>
      </c>
      <c r="G16" s="94">
        <v>0.91</v>
      </c>
      <c r="H16" s="94">
        <v>0.89</v>
      </c>
      <c r="I16" s="94">
        <v>0.88</v>
      </c>
      <c r="J16" s="94">
        <v>0.86</v>
      </c>
      <c r="K16" s="94">
        <v>0.85</v>
      </c>
      <c r="L16" s="94">
        <v>0.85</v>
      </c>
      <c r="M16" s="94">
        <v>0.84</v>
      </c>
      <c r="N16" s="94">
        <v>0.83</v>
      </c>
      <c r="O16" s="94">
        <v>0.83</v>
      </c>
      <c r="P16" s="94">
        <v>0.82</v>
      </c>
      <c r="Q16" s="94">
        <v>0.82</v>
      </c>
      <c r="R16" s="94">
        <v>0.82</v>
      </c>
      <c r="S16" s="94">
        <v>0.81</v>
      </c>
      <c r="T16" s="94">
        <v>0.81</v>
      </c>
      <c r="U16" s="94">
        <v>0.81</v>
      </c>
      <c r="V16" s="94">
        <v>0.81</v>
      </c>
      <c r="W16" s="94">
        <v>0.81</v>
      </c>
      <c r="X16" s="94">
        <v>0.81</v>
      </c>
      <c r="Y16" s="71"/>
      <c r="Z16" s="72"/>
      <c r="AA16" s="72"/>
      <c r="AB16" s="73"/>
    </row>
    <row r="17" spans="2:28" x14ac:dyDescent="0.2">
      <c r="B17" s="92" t="s">
        <v>7</v>
      </c>
      <c r="C17" s="68">
        <v>1</v>
      </c>
      <c r="D17" s="68">
        <v>0.98</v>
      </c>
      <c r="E17" s="68">
        <v>0.97</v>
      </c>
      <c r="F17" s="68">
        <v>0.96</v>
      </c>
      <c r="G17" s="68">
        <v>0.93</v>
      </c>
      <c r="H17" s="68">
        <v>0.91</v>
      </c>
      <c r="I17" s="68">
        <v>0.89</v>
      </c>
      <c r="J17" s="68">
        <v>0.88</v>
      </c>
      <c r="K17" s="68">
        <v>0.87</v>
      </c>
      <c r="L17" s="68">
        <v>0.86</v>
      </c>
      <c r="M17" s="68">
        <v>0.85</v>
      </c>
      <c r="N17" s="68">
        <v>0.84</v>
      </c>
      <c r="O17" s="68">
        <v>0.83</v>
      </c>
      <c r="P17" s="68">
        <v>0.83</v>
      </c>
      <c r="Q17" s="68">
        <v>0.82</v>
      </c>
      <c r="R17" s="68">
        <v>0.82</v>
      </c>
      <c r="S17" s="68">
        <v>0.82</v>
      </c>
      <c r="T17" s="68">
        <v>0.81</v>
      </c>
      <c r="U17" s="68">
        <v>0.81</v>
      </c>
      <c r="V17" s="68">
        <v>0.81</v>
      </c>
      <c r="W17" s="68">
        <v>0.81</v>
      </c>
      <c r="X17" s="68">
        <v>0.81</v>
      </c>
      <c r="Y17" s="68">
        <v>0.81</v>
      </c>
      <c r="Z17" s="71"/>
      <c r="AA17" s="72"/>
      <c r="AB17" s="73"/>
    </row>
    <row r="18" spans="2:28" x14ac:dyDescent="0.2">
      <c r="B18" s="93" t="s">
        <v>8</v>
      </c>
      <c r="C18" s="94">
        <v>1.05</v>
      </c>
      <c r="D18" s="94">
        <v>1.03</v>
      </c>
      <c r="E18" s="94">
        <v>1.01</v>
      </c>
      <c r="F18" s="94">
        <v>0.99</v>
      </c>
      <c r="G18" s="94">
        <v>0.96</v>
      </c>
      <c r="H18" s="94">
        <v>0.94</v>
      </c>
      <c r="I18" s="94">
        <v>0.91</v>
      </c>
      <c r="J18" s="94">
        <v>0.9</v>
      </c>
      <c r="K18" s="94">
        <v>0.88</v>
      </c>
      <c r="L18" s="94">
        <v>0.87</v>
      </c>
      <c r="M18" s="94">
        <v>0.86</v>
      </c>
      <c r="N18" s="94">
        <v>0.85</v>
      </c>
      <c r="O18" s="94">
        <v>0.84</v>
      </c>
      <c r="P18" s="94">
        <v>0.83</v>
      </c>
      <c r="Q18" s="94">
        <v>0.83</v>
      </c>
      <c r="R18" s="94">
        <v>0.82</v>
      </c>
      <c r="S18" s="94">
        <v>0.82</v>
      </c>
      <c r="T18" s="94">
        <v>0.82</v>
      </c>
      <c r="U18" s="94">
        <v>0.81</v>
      </c>
      <c r="V18" s="94">
        <v>0.81</v>
      </c>
      <c r="W18" s="94">
        <v>0.81</v>
      </c>
      <c r="X18" s="94">
        <v>0.81</v>
      </c>
      <c r="Y18" s="94">
        <v>0.81</v>
      </c>
      <c r="Z18" s="94">
        <v>0.81</v>
      </c>
      <c r="AA18" s="71"/>
      <c r="AB18" s="73"/>
    </row>
    <row r="19" spans="2:28" x14ac:dyDescent="0.2">
      <c r="B19" s="92" t="s">
        <v>9</v>
      </c>
      <c r="C19" s="68">
        <v>1.08</v>
      </c>
      <c r="D19" s="68">
        <v>1.06</v>
      </c>
      <c r="E19" s="68">
        <v>1.04</v>
      </c>
      <c r="F19" s="68">
        <v>1.02</v>
      </c>
      <c r="G19" s="68">
        <v>0.98</v>
      </c>
      <c r="H19" s="68">
        <v>0.96</v>
      </c>
      <c r="I19" s="68">
        <v>0.93</v>
      </c>
      <c r="J19" s="68">
        <v>0.91</v>
      </c>
      <c r="K19" s="68">
        <v>0.89</v>
      </c>
      <c r="L19" s="68">
        <v>0.88</v>
      </c>
      <c r="M19" s="68">
        <v>0.87</v>
      </c>
      <c r="N19" s="68">
        <v>0.85</v>
      </c>
      <c r="O19" s="68">
        <v>0.85</v>
      </c>
      <c r="P19" s="68">
        <v>0.84</v>
      </c>
      <c r="Q19" s="68">
        <v>0.83</v>
      </c>
      <c r="R19" s="68">
        <v>0.83</v>
      </c>
      <c r="S19" s="68">
        <v>0.82</v>
      </c>
      <c r="T19" s="68">
        <v>0.82</v>
      </c>
      <c r="U19" s="68">
        <v>0.82</v>
      </c>
      <c r="V19" s="68">
        <v>0.81</v>
      </c>
      <c r="W19" s="68">
        <v>0.81</v>
      </c>
      <c r="X19" s="68">
        <v>0.81</v>
      </c>
      <c r="Y19" s="68">
        <v>0.81</v>
      </c>
      <c r="Z19" s="68">
        <v>0.81</v>
      </c>
      <c r="AA19" s="68">
        <v>0.81</v>
      </c>
      <c r="AB19" s="73"/>
    </row>
    <row r="20" spans="2:28" x14ac:dyDescent="0.2">
      <c r="B20" s="93" t="s">
        <v>10</v>
      </c>
      <c r="C20" s="94">
        <v>1.1299999999999999</v>
      </c>
      <c r="D20" s="94">
        <v>1.1000000000000001</v>
      </c>
      <c r="E20" s="94">
        <v>1.08</v>
      </c>
      <c r="F20" s="94">
        <v>1.05</v>
      </c>
      <c r="G20" s="94">
        <v>1.01</v>
      </c>
      <c r="H20" s="94">
        <v>0.98</v>
      </c>
      <c r="I20" s="94">
        <v>0.95</v>
      </c>
      <c r="J20" s="94">
        <v>0.93</v>
      </c>
      <c r="K20" s="94">
        <v>0.91</v>
      </c>
      <c r="L20" s="94">
        <v>0.89</v>
      </c>
      <c r="M20" s="94">
        <v>0.88</v>
      </c>
      <c r="N20" s="94">
        <v>0.86</v>
      </c>
      <c r="O20" s="94">
        <v>0.85</v>
      </c>
      <c r="P20" s="94">
        <v>0.85</v>
      </c>
      <c r="Q20" s="94">
        <v>0.84</v>
      </c>
      <c r="R20" s="94">
        <v>0.83</v>
      </c>
      <c r="S20" s="94">
        <v>0.83</v>
      </c>
      <c r="T20" s="94">
        <v>0.82</v>
      </c>
      <c r="U20" s="94">
        <v>0.82</v>
      </c>
      <c r="V20" s="94">
        <v>0.82</v>
      </c>
      <c r="W20" s="94">
        <v>0.81</v>
      </c>
      <c r="X20" s="94">
        <v>0.81</v>
      </c>
      <c r="Y20" s="94">
        <v>0.81</v>
      </c>
      <c r="Z20" s="94">
        <v>0.81</v>
      </c>
      <c r="AA20" s="94">
        <v>0.81</v>
      </c>
      <c r="AB20" s="74"/>
    </row>
    <row r="21" spans="2:28" x14ac:dyDescent="0.2">
      <c r="B21" s="92" t="s">
        <v>11</v>
      </c>
      <c r="C21" s="68">
        <v>1.17</v>
      </c>
      <c r="D21" s="68">
        <v>1.1399999999999999</v>
      </c>
      <c r="E21" s="68">
        <v>1.1100000000000001</v>
      </c>
      <c r="F21" s="68">
        <v>1.08</v>
      </c>
      <c r="G21" s="68">
        <v>1.04</v>
      </c>
      <c r="H21" s="68">
        <v>1</v>
      </c>
      <c r="I21" s="68">
        <v>0.97</v>
      </c>
      <c r="J21" s="68">
        <v>0.94</v>
      </c>
      <c r="K21" s="68">
        <v>0.92</v>
      </c>
      <c r="L21" s="68">
        <v>0.9</v>
      </c>
      <c r="M21" s="68">
        <v>0.88</v>
      </c>
      <c r="N21" s="68">
        <v>0.87</v>
      </c>
      <c r="O21" s="68">
        <v>0.86</v>
      </c>
      <c r="P21" s="68">
        <v>0.85</v>
      </c>
      <c r="Q21" s="68">
        <v>0.84</v>
      </c>
      <c r="R21" s="68">
        <v>0.84</v>
      </c>
      <c r="S21" s="68">
        <v>0.83</v>
      </c>
      <c r="T21" s="68">
        <v>0.83</v>
      </c>
      <c r="U21" s="68">
        <v>0.82</v>
      </c>
      <c r="V21" s="68">
        <v>0.82</v>
      </c>
      <c r="W21" s="68">
        <v>0.81</v>
      </c>
      <c r="X21" s="68">
        <v>0.81</v>
      </c>
      <c r="Y21" s="68">
        <v>0.81</v>
      </c>
      <c r="Z21" s="68">
        <v>0.81</v>
      </c>
      <c r="AA21" s="68">
        <v>0.81</v>
      </c>
      <c r="AB21" s="69">
        <v>0.81</v>
      </c>
    </row>
    <row r="22" spans="2:28" x14ac:dyDescent="0.2">
      <c r="B22" s="93" t="s">
        <v>12</v>
      </c>
      <c r="C22" s="94">
        <v>1.2</v>
      </c>
      <c r="D22" s="94">
        <v>1.17</v>
      </c>
      <c r="E22" s="94">
        <v>1.1399999999999999</v>
      </c>
      <c r="F22" s="94">
        <v>1.1100000000000001</v>
      </c>
      <c r="G22" s="94">
        <v>1.06</v>
      </c>
      <c r="H22" s="94">
        <v>1.02</v>
      </c>
      <c r="I22" s="94">
        <v>0.98</v>
      </c>
      <c r="J22" s="94">
        <v>0.96</v>
      </c>
      <c r="K22" s="94">
        <v>0.93</v>
      </c>
      <c r="L22" s="94">
        <v>0.91</v>
      </c>
      <c r="M22" s="94">
        <v>0.89</v>
      </c>
      <c r="N22" s="94">
        <v>0.88</v>
      </c>
      <c r="O22" s="94">
        <v>0.87</v>
      </c>
      <c r="P22" s="94">
        <v>0.86</v>
      </c>
      <c r="Q22" s="94">
        <v>0.85</v>
      </c>
      <c r="R22" s="94">
        <v>0.84</v>
      </c>
      <c r="S22" s="94">
        <v>0.83</v>
      </c>
      <c r="T22" s="94">
        <v>0.83</v>
      </c>
      <c r="U22" s="94">
        <v>0.82</v>
      </c>
      <c r="V22" s="94">
        <v>0.82</v>
      </c>
      <c r="W22" s="94">
        <v>0.82</v>
      </c>
      <c r="X22" s="94">
        <v>0.81</v>
      </c>
      <c r="Y22" s="94">
        <v>0.81</v>
      </c>
      <c r="Z22" s="94">
        <v>0.81</v>
      </c>
      <c r="AA22" s="94">
        <v>0.81</v>
      </c>
      <c r="AB22" s="95">
        <v>0.81</v>
      </c>
    </row>
    <row r="23" spans="2:28" x14ac:dyDescent="0.2">
      <c r="B23" s="92" t="s">
        <v>13</v>
      </c>
      <c r="C23" s="68">
        <v>1.25</v>
      </c>
      <c r="D23" s="68">
        <v>1.21</v>
      </c>
      <c r="E23" s="68">
        <v>1.18</v>
      </c>
      <c r="F23" s="68">
        <v>1.1499999999999999</v>
      </c>
      <c r="G23" s="68">
        <v>1.0900000000000001</v>
      </c>
      <c r="H23" s="68">
        <v>1.04</v>
      </c>
      <c r="I23" s="68">
        <v>1.01</v>
      </c>
      <c r="J23" s="68">
        <v>0.97</v>
      </c>
      <c r="K23" s="68">
        <v>0.95</v>
      </c>
      <c r="L23" s="68">
        <v>0.92</v>
      </c>
      <c r="M23" s="68">
        <v>0.9</v>
      </c>
      <c r="N23" s="68">
        <v>0.89</v>
      </c>
      <c r="O23" s="68">
        <v>0.87</v>
      </c>
      <c r="P23" s="68">
        <v>0.86</v>
      </c>
      <c r="Q23" s="68">
        <v>0.85</v>
      </c>
      <c r="R23" s="68">
        <v>0.84</v>
      </c>
      <c r="S23" s="68">
        <v>0.84</v>
      </c>
      <c r="T23" s="68">
        <v>0.83</v>
      </c>
      <c r="U23" s="68">
        <v>0.83</v>
      </c>
      <c r="V23" s="68">
        <v>0.82</v>
      </c>
      <c r="W23" s="68">
        <v>0.82</v>
      </c>
      <c r="X23" s="68">
        <v>0.82</v>
      </c>
      <c r="Y23" s="68">
        <v>0.81</v>
      </c>
      <c r="Z23" s="68">
        <v>0.81</v>
      </c>
      <c r="AA23" s="68">
        <v>0.81</v>
      </c>
      <c r="AB23" s="69">
        <v>0.81</v>
      </c>
    </row>
    <row r="24" spans="2:28" x14ac:dyDescent="0.2">
      <c r="B24" s="93" t="s">
        <v>14</v>
      </c>
      <c r="C24" s="94">
        <v>1.29</v>
      </c>
      <c r="D24" s="94">
        <v>1.25</v>
      </c>
      <c r="E24" s="94">
        <v>1.21</v>
      </c>
      <c r="F24" s="94">
        <v>1.17</v>
      </c>
      <c r="G24" s="94">
        <v>1.1200000000000001</v>
      </c>
      <c r="H24" s="94">
        <v>1.07</v>
      </c>
      <c r="I24" s="94">
        <v>1.02</v>
      </c>
      <c r="J24" s="94">
        <v>0.99</v>
      </c>
      <c r="K24" s="94">
        <v>0.96</v>
      </c>
      <c r="L24" s="94">
        <v>0.93</v>
      </c>
      <c r="M24" s="94">
        <v>0.91</v>
      </c>
      <c r="N24" s="94">
        <v>0.89</v>
      </c>
      <c r="O24" s="94">
        <v>0.88</v>
      </c>
      <c r="P24" s="94">
        <v>0.87</v>
      </c>
      <c r="Q24" s="94">
        <v>0.86</v>
      </c>
      <c r="R24" s="94">
        <v>0.85</v>
      </c>
      <c r="S24" s="94">
        <v>0.84</v>
      </c>
      <c r="T24" s="94">
        <v>0.83</v>
      </c>
      <c r="U24" s="94">
        <v>0.83</v>
      </c>
      <c r="V24" s="94">
        <v>0.82</v>
      </c>
      <c r="W24" s="94">
        <v>0.82</v>
      </c>
      <c r="X24" s="94">
        <v>0.82</v>
      </c>
      <c r="Y24" s="94">
        <v>0.81</v>
      </c>
      <c r="Z24" s="94">
        <v>0.81</v>
      </c>
      <c r="AA24" s="94">
        <v>0.81</v>
      </c>
      <c r="AB24" s="95">
        <v>0.81</v>
      </c>
    </row>
    <row r="25" spans="2:28" x14ac:dyDescent="0.2">
      <c r="B25" s="92" t="s">
        <v>15</v>
      </c>
      <c r="C25" s="68">
        <v>1.33</v>
      </c>
      <c r="D25" s="68">
        <v>1.29</v>
      </c>
      <c r="E25" s="68">
        <v>1.25</v>
      </c>
      <c r="F25" s="68">
        <v>1.21</v>
      </c>
      <c r="G25" s="68">
        <v>1.1399999999999999</v>
      </c>
      <c r="H25" s="68">
        <v>1.0900000000000001</v>
      </c>
      <c r="I25" s="68">
        <v>1.04</v>
      </c>
      <c r="J25" s="68">
        <v>1.01</v>
      </c>
      <c r="K25" s="68">
        <v>0.97</v>
      </c>
      <c r="L25" s="68">
        <v>0.94</v>
      </c>
      <c r="M25" s="68">
        <v>0.92</v>
      </c>
      <c r="N25" s="68">
        <v>0.9</v>
      </c>
      <c r="O25" s="68">
        <v>0.89</v>
      </c>
      <c r="P25" s="68">
        <v>0.87</v>
      </c>
      <c r="Q25" s="68">
        <v>0.86</v>
      </c>
      <c r="R25" s="68">
        <v>0.85</v>
      </c>
      <c r="S25" s="68">
        <v>0.84</v>
      </c>
      <c r="T25" s="68">
        <v>0.84</v>
      </c>
      <c r="U25" s="68">
        <v>0.83</v>
      </c>
      <c r="V25" s="68">
        <v>0.83</v>
      </c>
      <c r="W25" s="68">
        <v>0.82</v>
      </c>
      <c r="X25" s="68">
        <v>0.82</v>
      </c>
      <c r="Y25" s="68">
        <v>0.82</v>
      </c>
      <c r="Z25" s="68">
        <v>0.81</v>
      </c>
      <c r="AA25" s="68">
        <v>0.81</v>
      </c>
      <c r="AB25" s="69">
        <v>0.81</v>
      </c>
    </row>
    <row r="26" spans="2:28" x14ac:dyDescent="0.2">
      <c r="B26" s="93" t="s">
        <v>16</v>
      </c>
      <c r="C26" s="94">
        <v>1.37</v>
      </c>
      <c r="D26" s="94">
        <v>1.32</v>
      </c>
      <c r="E26" s="94">
        <v>1.28</v>
      </c>
      <c r="F26" s="94">
        <v>1.24</v>
      </c>
      <c r="G26" s="94">
        <v>1.17</v>
      </c>
      <c r="H26" s="94">
        <v>1.1100000000000001</v>
      </c>
      <c r="I26" s="94">
        <v>1.06</v>
      </c>
      <c r="J26" s="94">
        <v>1.02</v>
      </c>
      <c r="K26" s="94">
        <v>0.98</v>
      </c>
      <c r="L26" s="94">
        <v>0.95</v>
      </c>
      <c r="M26" s="94">
        <v>0.93</v>
      </c>
      <c r="N26" s="94">
        <v>0.91</v>
      </c>
      <c r="O26" s="94">
        <v>0.89</v>
      </c>
      <c r="P26" s="94">
        <v>0.88</v>
      </c>
      <c r="Q26" s="94">
        <v>0.87</v>
      </c>
      <c r="R26" s="94">
        <v>0.85</v>
      </c>
      <c r="S26" s="94">
        <v>0.85</v>
      </c>
      <c r="T26" s="94">
        <v>0.84</v>
      </c>
      <c r="U26" s="94">
        <v>0.83</v>
      </c>
      <c r="V26" s="94">
        <v>0.83</v>
      </c>
      <c r="W26" s="94">
        <v>0.82</v>
      </c>
      <c r="X26" s="94">
        <v>0.82</v>
      </c>
      <c r="Y26" s="94">
        <v>0.82</v>
      </c>
      <c r="Z26" s="94">
        <v>0.81</v>
      </c>
      <c r="AA26" s="94">
        <v>0.81</v>
      </c>
      <c r="AB26" s="95">
        <v>0.81</v>
      </c>
    </row>
    <row r="27" spans="2:28" x14ac:dyDescent="0.2">
      <c r="B27" s="92" t="s">
        <v>17</v>
      </c>
      <c r="C27" s="68">
        <v>1.41</v>
      </c>
      <c r="D27" s="68">
        <v>1.36</v>
      </c>
      <c r="E27" s="68">
        <v>1.32</v>
      </c>
      <c r="F27" s="68">
        <v>1.27</v>
      </c>
      <c r="G27" s="68">
        <v>1.2</v>
      </c>
      <c r="H27" s="68">
        <v>1.1299999999999999</v>
      </c>
      <c r="I27" s="68">
        <v>1.08</v>
      </c>
      <c r="J27" s="68">
        <v>1.04</v>
      </c>
      <c r="K27" s="68">
        <v>1</v>
      </c>
      <c r="L27" s="68">
        <v>0.97</v>
      </c>
      <c r="M27" s="68">
        <v>0.94</v>
      </c>
      <c r="N27" s="68">
        <v>0.92</v>
      </c>
      <c r="O27" s="68">
        <v>0.9</v>
      </c>
      <c r="P27" s="68">
        <v>0.88</v>
      </c>
      <c r="Q27" s="68">
        <v>0.87</v>
      </c>
      <c r="R27" s="68">
        <v>0.86</v>
      </c>
      <c r="S27" s="68">
        <v>0.85</v>
      </c>
      <c r="T27" s="68">
        <v>0.84</v>
      </c>
      <c r="U27" s="68">
        <v>0.84</v>
      </c>
      <c r="V27" s="68">
        <v>0.83</v>
      </c>
      <c r="W27" s="68">
        <v>0.82</v>
      </c>
      <c r="X27" s="68">
        <v>0.82</v>
      </c>
      <c r="Y27" s="68">
        <v>0.82</v>
      </c>
      <c r="Z27" s="68">
        <v>0.81</v>
      </c>
      <c r="AA27" s="68">
        <v>0.81</v>
      </c>
      <c r="AB27" s="69">
        <v>0.81</v>
      </c>
    </row>
    <row r="28" spans="2:28" ht="13.5" thickBot="1" x14ac:dyDescent="0.25">
      <c r="B28" s="96" t="s">
        <v>0</v>
      </c>
      <c r="C28" s="97">
        <v>1.45</v>
      </c>
      <c r="D28" s="97">
        <v>1.4</v>
      </c>
      <c r="E28" s="97">
        <v>1.35</v>
      </c>
      <c r="F28" s="97">
        <v>1.3</v>
      </c>
      <c r="G28" s="97">
        <v>1.22</v>
      </c>
      <c r="H28" s="97">
        <v>1.1499999999999999</v>
      </c>
      <c r="I28" s="97">
        <v>1.1000000000000001</v>
      </c>
      <c r="J28" s="97">
        <v>1.05</v>
      </c>
      <c r="K28" s="97">
        <v>1.01</v>
      </c>
      <c r="L28" s="97">
        <v>0.98</v>
      </c>
      <c r="M28" s="97">
        <v>0.95</v>
      </c>
      <c r="N28" s="97">
        <v>0.93</v>
      </c>
      <c r="O28" s="97">
        <v>0.91</v>
      </c>
      <c r="P28" s="97">
        <v>0.89</v>
      </c>
      <c r="Q28" s="97">
        <v>0.87</v>
      </c>
      <c r="R28" s="97">
        <v>0.86</v>
      </c>
      <c r="S28" s="97">
        <v>0.85</v>
      </c>
      <c r="T28" s="97">
        <v>0.84</v>
      </c>
      <c r="U28" s="97">
        <v>0.84</v>
      </c>
      <c r="V28" s="97">
        <v>0.83</v>
      </c>
      <c r="W28" s="97">
        <v>0.83</v>
      </c>
      <c r="X28" s="97">
        <v>0.82</v>
      </c>
      <c r="Y28" s="97">
        <v>0.82</v>
      </c>
      <c r="Z28" s="97">
        <v>0.82</v>
      </c>
      <c r="AA28" s="97">
        <v>0.81</v>
      </c>
      <c r="AB28" s="98">
        <v>0.81</v>
      </c>
    </row>
    <row r="29" spans="2:28" ht="13.5" thickTop="1" x14ac:dyDescent="0.2"/>
  </sheetData>
  <customSheetViews>
    <customSheetView guid="{36B51A6A-3DA4-11D6-9942-000000000000}" showGridLines="0" showRowCol="0" showRuler="0">
      <selection activeCell="B2" sqref="B2:I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4">
    <mergeCell ref="C11:AB11"/>
    <mergeCell ref="G7:H7"/>
    <mergeCell ref="D7:E7"/>
    <mergeCell ref="B2:I4"/>
  </mergeCells>
  <phoneticPr fontId="18" type="noConversion"/>
  <conditionalFormatting sqref="J7">
    <cfRule type="cellIs" dxfId="0" priority="1" stopIfTrue="1" operator="equal">
      <formula>""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2:V32"/>
  <sheetViews>
    <sheetView showGridLines="0" workbookViewId="0">
      <selection activeCell="B2" sqref="B2:I4"/>
    </sheetView>
  </sheetViews>
  <sheetFormatPr baseColWidth="10" defaultRowHeight="12.75" x14ac:dyDescent="0.2"/>
  <cols>
    <col min="1" max="22" width="5.7109375" customWidth="1"/>
  </cols>
  <sheetData>
    <row r="2" spans="2:22" x14ac:dyDescent="0.2">
      <c r="B2" s="275" t="s">
        <v>87</v>
      </c>
      <c r="C2" s="275"/>
      <c r="D2" s="275"/>
      <c r="E2" s="275"/>
      <c r="F2" s="275"/>
      <c r="G2" s="275"/>
      <c r="H2" s="275"/>
      <c r="I2" s="275"/>
    </row>
    <row r="3" spans="2:22" x14ac:dyDescent="0.2">
      <c r="B3" s="275"/>
      <c r="C3" s="275"/>
      <c r="D3" s="275"/>
      <c r="E3" s="275"/>
      <c r="F3" s="275"/>
      <c r="G3" s="275"/>
      <c r="H3" s="275"/>
      <c r="I3" s="275"/>
    </row>
    <row r="4" spans="2:22" x14ac:dyDescent="0.2">
      <c r="B4" s="275"/>
      <c r="C4" s="275"/>
      <c r="D4" s="275"/>
      <c r="E4" s="275"/>
      <c r="F4" s="275"/>
      <c r="G4" s="275"/>
      <c r="H4" s="275"/>
      <c r="I4" s="275"/>
    </row>
    <row r="6" spans="2:22" x14ac:dyDescent="0.2">
      <c r="B6" s="1" t="s">
        <v>55</v>
      </c>
      <c r="D6" t="s">
        <v>72</v>
      </c>
      <c r="F6" s="304" t="s">
        <v>73</v>
      </c>
      <c r="G6" s="304"/>
      <c r="I6" s="1" t="s">
        <v>55</v>
      </c>
    </row>
    <row r="7" spans="2:22" x14ac:dyDescent="0.2">
      <c r="B7" s="1" t="str">
        <f>IF(I7="","",IF(ISERROR(MATCH($I$7,B13:B31,0)),INDEX(B13:B31,MATCH($I$7,B13:B31,1)+1),INDEX(B13:B31,MATCH($I$7,B13:B31,1))))</f>
        <v/>
      </c>
      <c r="D7" s="18" t="str">
        <f>Calculs!$B$20</f>
        <v/>
      </c>
      <c r="F7" s="20" t="str">
        <f>IF($I$7="","",HLOOKUP($D$7,$B$13:$V$31,MATCH($B$7,$B$13:$B$31,0))/1440)</f>
        <v/>
      </c>
      <c r="G7" s="216">
        <f>IF($I$7="",0,HLOOKUP($D$7,$B$13:$V$31,MATCH($B$7,$B$13:$B$31,0)))</f>
        <v>0</v>
      </c>
      <c r="I7" s="1" t="str">
        <f>IF('Azote Résiduel'!$F$7&lt;0.82,0.82,'Azote Résiduel'!$F$7)</f>
        <v/>
      </c>
    </row>
    <row r="10" spans="2:22" x14ac:dyDescent="0.2">
      <c r="B10" s="2" t="s">
        <v>36</v>
      </c>
      <c r="D10" t="s">
        <v>37</v>
      </c>
    </row>
    <row r="12" spans="2:22" ht="13.5" thickBot="1" x14ac:dyDescent="0.25">
      <c r="B12" t="s">
        <v>38</v>
      </c>
    </row>
    <row r="13" spans="2:22" ht="13.5" thickTop="1" x14ac:dyDescent="0.2">
      <c r="B13" s="107" t="s">
        <v>55</v>
      </c>
      <c r="C13" s="108">
        <v>12</v>
      </c>
      <c r="D13" s="108">
        <v>15</v>
      </c>
      <c r="E13" s="108">
        <v>18</v>
      </c>
      <c r="F13" s="108">
        <v>20</v>
      </c>
      <c r="G13" s="108">
        <v>22</v>
      </c>
      <c r="H13" s="108">
        <v>25</v>
      </c>
      <c r="I13" s="108">
        <v>28</v>
      </c>
      <c r="J13" s="108">
        <v>30</v>
      </c>
      <c r="K13" s="108">
        <v>32</v>
      </c>
      <c r="L13" s="108">
        <v>35</v>
      </c>
      <c r="M13" s="108">
        <v>38</v>
      </c>
      <c r="N13" s="108">
        <v>40</v>
      </c>
      <c r="O13" s="108">
        <v>42</v>
      </c>
      <c r="P13" s="108">
        <v>45</v>
      </c>
      <c r="Q13" s="108">
        <v>48</v>
      </c>
      <c r="R13" s="108">
        <v>50</v>
      </c>
      <c r="S13" s="108">
        <v>52</v>
      </c>
      <c r="T13" s="108">
        <v>55</v>
      </c>
      <c r="U13" s="108">
        <v>58</v>
      </c>
      <c r="V13" s="109">
        <v>60</v>
      </c>
    </row>
    <row r="14" spans="2:22" x14ac:dyDescent="0.2">
      <c r="B14" s="110">
        <v>0.82</v>
      </c>
      <c r="C14" s="83">
        <v>4</v>
      </c>
      <c r="D14" s="83">
        <v>3</v>
      </c>
      <c r="E14" s="83">
        <v>2</v>
      </c>
      <c r="F14" s="83">
        <v>2</v>
      </c>
      <c r="G14" s="83">
        <v>2</v>
      </c>
      <c r="H14" s="83">
        <v>2</v>
      </c>
      <c r="I14" s="83">
        <v>2</v>
      </c>
      <c r="J14" s="83">
        <v>1</v>
      </c>
      <c r="K14" s="83">
        <v>1</v>
      </c>
      <c r="L14" s="83">
        <v>1</v>
      </c>
      <c r="M14" s="83">
        <v>1</v>
      </c>
      <c r="N14" s="83">
        <v>1</v>
      </c>
      <c r="O14" s="83">
        <v>1</v>
      </c>
      <c r="P14" s="83">
        <v>1</v>
      </c>
      <c r="Q14" s="83">
        <v>1</v>
      </c>
      <c r="R14" s="83">
        <v>1</v>
      </c>
      <c r="S14" s="83">
        <v>1</v>
      </c>
      <c r="T14" s="83">
        <v>1</v>
      </c>
      <c r="U14" s="83">
        <v>1</v>
      </c>
      <c r="V14" s="84">
        <v>1</v>
      </c>
    </row>
    <row r="15" spans="2:22" x14ac:dyDescent="0.2">
      <c r="B15" s="101">
        <v>0.84</v>
      </c>
      <c r="C15" s="102">
        <v>7</v>
      </c>
      <c r="D15" s="102">
        <v>6</v>
      </c>
      <c r="E15" s="102">
        <v>5</v>
      </c>
      <c r="F15" s="102">
        <v>4</v>
      </c>
      <c r="G15" s="102">
        <v>4</v>
      </c>
      <c r="H15" s="102">
        <v>3</v>
      </c>
      <c r="I15" s="102">
        <v>3</v>
      </c>
      <c r="J15" s="102">
        <v>3</v>
      </c>
      <c r="K15" s="102">
        <v>3</v>
      </c>
      <c r="L15" s="102">
        <v>2</v>
      </c>
      <c r="M15" s="102">
        <v>2</v>
      </c>
      <c r="N15" s="102">
        <v>2</v>
      </c>
      <c r="O15" s="102">
        <v>2</v>
      </c>
      <c r="P15" s="102">
        <v>2</v>
      </c>
      <c r="Q15" s="102">
        <v>2</v>
      </c>
      <c r="R15" s="102">
        <v>2</v>
      </c>
      <c r="S15" s="102">
        <v>2</v>
      </c>
      <c r="T15" s="102">
        <v>2</v>
      </c>
      <c r="U15" s="102">
        <v>1</v>
      </c>
      <c r="V15" s="103">
        <v>1</v>
      </c>
    </row>
    <row r="16" spans="2:22" x14ac:dyDescent="0.2">
      <c r="B16" s="110">
        <v>0.86</v>
      </c>
      <c r="C16" s="83">
        <v>11</v>
      </c>
      <c r="D16" s="83">
        <v>9</v>
      </c>
      <c r="E16" s="83">
        <v>7</v>
      </c>
      <c r="F16" s="83">
        <v>7</v>
      </c>
      <c r="G16" s="83">
        <v>6</v>
      </c>
      <c r="H16" s="83">
        <v>5</v>
      </c>
      <c r="I16" s="83">
        <v>5</v>
      </c>
      <c r="J16" s="83">
        <v>4</v>
      </c>
      <c r="K16" s="83">
        <v>4</v>
      </c>
      <c r="L16" s="83">
        <v>4</v>
      </c>
      <c r="M16" s="83">
        <v>3</v>
      </c>
      <c r="N16" s="83">
        <v>3</v>
      </c>
      <c r="O16" s="83">
        <v>3</v>
      </c>
      <c r="P16" s="83">
        <v>3</v>
      </c>
      <c r="Q16" s="83">
        <v>3</v>
      </c>
      <c r="R16" s="83">
        <v>3</v>
      </c>
      <c r="S16" s="83">
        <v>3</v>
      </c>
      <c r="T16" s="83">
        <v>2</v>
      </c>
      <c r="U16" s="83">
        <v>2</v>
      </c>
      <c r="V16" s="84">
        <v>2</v>
      </c>
    </row>
    <row r="17" spans="2:22" x14ac:dyDescent="0.2">
      <c r="B17" s="101">
        <v>0.89</v>
      </c>
      <c r="C17" s="102">
        <v>17</v>
      </c>
      <c r="D17" s="102">
        <v>13</v>
      </c>
      <c r="E17" s="102">
        <v>11</v>
      </c>
      <c r="F17" s="102">
        <v>10</v>
      </c>
      <c r="G17" s="102">
        <v>9</v>
      </c>
      <c r="H17" s="102">
        <v>8</v>
      </c>
      <c r="I17" s="102">
        <v>7</v>
      </c>
      <c r="J17" s="102">
        <v>7</v>
      </c>
      <c r="K17" s="102">
        <v>6</v>
      </c>
      <c r="L17" s="102">
        <v>6</v>
      </c>
      <c r="M17" s="102">
        <v>5</v>
      </c>
      <c r="N17" s="102">
        <v>5</v>
      </c>
      <c r="O17" s="102">
        <v>5</v>
      </c>
      <c r="P17" s="102">
        <v>4</v>
      </c>
      <c r="Q17" s="102">
        <v>4</v>
      </c>
      <c r="R17" s="102">
        <v>4</v>
      </c>
      <c r="S17" s="102">
        <v>4</v>
      </c>
      <c r="T17" s="102">
        <v>4</v>
      </c>
      <c r="U17" s="102">
        <v>3</v>
      </c>
      <c r="V17" s="103">
        <v>3</v>
      </c>
    </row>
    <row r="18" spans="2:22" x14ac:dyDescent="0.2">
      <c r="B18" s="110">
        <v>0.92</v>
      </c>
      <c r="C18" s="83">
        <v>23</v>
      </c>
      <c r="D18" s="83">
        <v>18</v>
      </c>
      <c r="E18" s="83">
        <v>15</v>
      </c>
      <c r="F18" s="83">
        <v>13</v>
      </c>
      <c r="G18" s="83">
        <v>12</v>
      </c>
      <c r="H18" s="83">
        <v>11</v>
      </c>
      <c r="I18" s="83">
        <v>10</v>
      </c>
      <c r="J18" s="83">
        <v>9</v>
      </c>
      <c r="K18" s="83">
        <v>8</v>
      </c>
      <c r="L18" s="83">
        <v>8</v>
      </c>
      <c r="M18" s="83">
        <v>7</v>
      </c>
      <c r="N18" s="83">
        <v>7</v>
      </c>
      <c r="O18" s="83">
        <v>6</v>
      </c>
      <c r="P18" s="83">
        <v>6</v>
      </c>
      <c r="Q18" s="83">
        <v>5</v>
      </c>
      <c r="R18" s="83">
        <v>5</v>
      </c>
      <c r="S18" s="83">
        <v>5</v>
      </c>
      <c r="T18" s="83">
        <v>5</v>
      </c>
      <c r="U18" s="83">
        <v>5</v>
      </c>
      <c r="V18" s="84">
        <v>4</v>
      </c>
    </row>
    <row r="19" spans="2:22" x14ac:dyDescent="0.2">
      <c r="B19" s="101">
        <v>0.95</v>
      </c>
      <c r="C19" s="102">
        <v>29</v>
      </c>
      <c r="D19" s="102">
        <v>23</v>
      </c>
      <c r="E19" s="102">
        <v>19</v>
      </c>
      <c r="F19" s="102">
        <v>17</v>
      </c>
      <c r="G19" s="102">
        <v>15</v>
      </c>
      <c r="H19" s="102">
        <v>13</v>
      </c>
      <c r="I19" s="102">
        <v>12</v>
      </c>
      <c r="J19" s="102">
        <v>11</v>
      </c>
      <c r="K19" s="102">
        <v>10</v>
      </c>
      <c r="L19" s="102">
        <v>10</v>
      </c>
      <c r="M19" s="102">
        <v>9</v>
      </c>
      <c r="N19" s="102">
        <v>8</v>
      </c>
      <c r="O19" s="102">
        <v>8</v>
      </c>
      <c r="P19" s="102">
        <v>7</v>
      </c>
      <c r="Q19" s="102">
        <v>7</v>
      </c>
      <c r="R19" s="102">
        <v>7</v>
      </c>
      <c r="S19" s="102">
        <v>6</v>
      </c>
      <c r="T19" s="102">
        <v>6</v>
      </c>
      <c r="U19" s="102">
        <v>6</v>
      </c>
      <c r="V19" s="103">
        <v>5</v>
      </c>
    </row>
    <row r="20" spans="2:22" x14ac:dyDescent="0.2">
      <c r="B20" s="110">
        <v>0.99</v>
      </c>
      <c r="C20" s="83">
        <v>38</v>
      </c>
      <c r="D20" s="83">
        <v>30</v>
      </c>
      <c r="E20" s="83">
        <v>24</v>
      </c>
      <c r="F20" s="83">
        <v>22</v>
      </c>
      <c r="G20" s="83">
        <v>20</v>
      </c>
      <c r="H20" s="83">
        <v>17</v>
      </c>
      <c r="I20" s="83">
        <v>15</v>
      </c>
      <c r="J20" s="83">
        <v>14</v>
      </c>
      <c r="K20" s="83">
        <v>13</v>
      </c>
      <c r="L20" s="83">
        <v>12</v>
      </c>
      <c r="M20" s="83">
        <v>11</v>
      </c>
      <c r="N20" s="83">
        <v>11</v>
      </c>
      <c r="O20" s="83">
        <v>10</v>
      </c>
      <c r="P20" s="83">
        <v>9</v>
      </c>
      <c r="Q20" s="83">
        <v>9</v>
      </c>
      <c r="R20" s="83">
        <v>8</v>
      </c>
      <c r="S20" s="83">
        <v>8</v>
      </c>
      <c r="T20" s="83">
        <v>8</v>
      </c>
      <c r="U20" s="83">
        <v>7</v>
      </c>
      <c r="V20" s="84">
        <v>7</v>
      </c>
    </row>
    <row r="21" spans="2:22" x14ac:dyDescent="0.2">
      <c r="B21" s="101">
        <v>1.03</v>
      </c>
      <c r="C21" s="102">
        <v>47</v>
      </c>
      <c r="D21" s="102">
        <v>37</v>
      </c>
      <c r="E21" s="102">
        <v>30</v>
      </c>
      <c r="F21" s="102">
        <v>27</v>
      </c>
      <c r="G21" s="102">
        <v>24</v>
      </c>
      <c r="H21" s="102">
        <v>21</v>
      </c>
      <c r="I21" s="102">
        <v>19</v>
      </c>
      <c r="J21" s="102">
        <v>17</v>
      </c>
      <c r="K21" s="102">
        <v>16</v>
      </c>
      <c r="L21" s="102">
        <v>15</v>
      </c>
      <c r="M21" s="102">
        <v>14</v>
      </c>
      <c r="N21" s="102">
        <v>13</v>
      </c>
      <c r="O21" s="102">
        <v>12</v>
      </c>
      <c r="P21" s="102">
        <v>11</v>
      </c>
      <c r="Q21" s="102">
        <v>11</v>
      </c>
      <c r="R21" s="102">
        <v>10</v>
      </c>
      <c r="S21" s="102">
        <v>10</v>
      </c>
      <c r="T21" s="102">
        <v>9</v>
      </c>
      <c r="U21" s="102">
        <v>9</v>
      </c>
      <c r="V21" s="103">
        <v>9</v>
      </c>
    </row>
    <row r="22" spans="2:22" x14ac:dyDescent="0.2">
      <c r="B22" s="110">
        <v>1.07</v>
      </c>
      <c r="C22" s="83">
        <v>57</v>
      </c>
      <c r="D22" s="83">
        <v>44</v>
      </c>
      <c r="E22" s="83">
        <v>36</v>
      </c>
      <c r="F22" s="83">
        <v>32</v>
      </c>
      <c r="G22" s="83">
        <v>29</v>
      </c>
      <c r="H22" s="83">
        <v>25</v>
      </c>
      <c r="I22" s="83">
        <v>22</v>
      </c>
      <c r="J22" s="83">
        <v>21</v>
      </c>
      <c r="K22" s="83">
        <v>19</v>
      </c>
      <c r="L22" s="83">
        <v>18</v>
      </c>
      <c r="M22" s="83">
        <v>16</v>
      </c>
      <c r="N22" s="83">
        <v>15</v>
      </c>
      <c r="O22" s="83">
        <v>15</v>
      </c>
      <c r="P22" s="83">
        <v>13</v>
      </c>
      <c r="Q22" s="83">
        <v>13</v>
      </c>
      <c r="R22" s="83">
        <v>12</v>
      </c>
      <c r="S22" s="83">
        <v>12</v>
      </c>
      <c r="T22" s="83">
        <v>11</v>
      </c>
      <c r="U22" s="83">
        <v>10</v>
      </c>
      <c r="V22" s="84">
        <v>10</v>
      </c>
    </row>
    <row r="23" spans="2:22" x14ac:dyDescent="0.2">
      <c r="B23" s="101">
        <v>1.1100000000000001</v>
      </c>
      <c r="C23" s="102">
        <v>68</v>
      </c>
      <c r="D23" s="102">
        <v>52</v>
      </c>
      <c r="E23" s="102">
        <v>42</v>
      </c>
      <c r="F23" s="102">
        <v>37</v>
      </c>
      <c r="G23" s="102">
        <v>34</v>
      </c>
      <c r="H23" s="102">
        <v>29</v>
      </c>
      <c r="I23" s="102">
        <v>26</v>
      </c>
      <c r="J23" s="102">
        <v>24</v>
      </c>
      <c r="K23" s="102">
        <v>22</v>
      </c>
      <c r="L23" s="102">
        <v>20</v>
      </c>
      <c r="M23" s="102">
        <v>19</v>
      </c>
      <c r="N23" s="102">
        <v>18</v>
      </c>
      <c r="O23" s="102">
        <v>17</v>
      </c>
      <c r="P23" s="102">
        <v>16</v>
      </c>
      <c r="Q23" s="102">
        <v>15</v>
      </c>
      <c r="R23" s="102">
        <v>14</v>
      </c>
      <c r="S23" s="102">
        <v>13</v>
      </c>
      <c r="T23" s="102">
        <v>13</v>
      </c>
      <c r="U23" s="102">
        <v>12</v>
      </c>
      <c r="V23" s="103">
        <v>12</v>
      </c>
    </row>
    <row r="24" spans="2:22" x14ac:dyDescent="0.2">
      <c r="B24" s="110">
        <v>1.1599999999999999</v>
      </c>
      <c r="C24" s="83">
        <v>81</v>
      </c>
      <c r="D24" s="83">
        <v>62</v>
      </c>
      <c r="E24" s="83">
        <v>50</v>
      </c>
      <c r="F24" s="83">
        <v>44</v>
      </c>
      <c r="G24" s="83">
        <v>40</v>
      </c>
      <c r="H24" s="83">
        <v>34</v>
      </c>
      <c r="I24" s="83">
        <v>30</v>
      </c>
      <c r="J24" s="83">
        <v>28</v>
      </c>
      <c r="K24" s="83">
        <v>26</v>
      </c>
      <c r="L24" s="83">
        <v>24</v>
      </c>
      <c r="M24" s="83">
        <v>22</v>
      </c>
      <c r="N24" s="83">
        <v>21</v>
      </c>
      <c r="O24" s="83">
        <v>20</v>
      </c>
      <c r="P24" s="83">
        <v>18</v>
      </c>
      <c r="Q24" s="83">
        <v>17</v>
      </c>
      <c r="R24" s="83">
        <v>16</v>
      </c>
      <c r="S24" s="83">
        <v>16</v>
      </c>
      <c r="T24" s="83">
        <v>15</v>
      </c>
      <c r="U24" s="83">
        <v>14</v>
      </c>
      <c r="V24" s="84">
        <v>13</v>
      </c>
    </row>
    <row r="25" spans="2:22" x14ac:dyDescent="0.2">
      <c r="B25" s="101">
        <v>1.2</v>
      </c>
      <c r="C25" s="102">
        <v>93</v>
      </c>
      <c r="D25" s="102">
        <v>70</v>
      </c>
      <c r="E25" s="102">
        <v>56</v>
      </c>
      <c r="F25" s="102">
        <v>50</v>
      </c>
      <c r="G25" s="102">
        <v>45</v>
      </c>
      <c r="H25" s="102">
        <v>39</v>
      </c>
      <c r="I25" s="102">
        <v>34</v>
      </c>
      <c r="J25" s="102">
        <v>32</v>
      </c>
      <c r="K25" s="102">
        <v>29</v>
      </c>
      <c r="L25" s="102">
        <v>27</v>
      </c>
      <c r="M25" s="102">
        <v>24</v>
      </c>
      <c r="N25" s="102">
        <v>23</v>
      </c>
      <c r="O25" s="102">
        <v>22</v>
      </c>
      <c r="P25" s="102">
        <v>20</v>
      </c>
      <c r="Q25" s="102">
        <v>19</v>
      </c>
      <c r="R25" s="102">
        <v>18</v>
      </c>
      <c r="S25" s="102">
        <v>18</v>
      </c>
      <c r="T25" s="102">
        <v>17</v>
      </c>
      <c r="U25" s="102">
        <v>16</v>
      </c>
      <c r="V25" s="103">
        <v>15</v>
      </c>
    </row>
    <row r="26" spans="2:22" x14ac:dyDescent="0.2">
      <c r="B26" s="110">
        <v>1.24</v>
      </c>
      <c r="C26" s="83">
        <v>106</v>
      </c>
      <c r="D26" s="83">
        <v>79</v>
      </c>
      <c r="E26" s="83">
        <v>63</v>
      </c>
      <c r="F26" s="83">
        <v>56</v>
      </c>
      <c r="G26" s="83">
        <v>50</v>
      </c>
      <c r="H26" s="83">
        <v>43</v>
      </c>
      <c r="I26" s="83">
        <v>38</v>
      </c>
      <c r="J26" s="83">
        <v>35</v>
      </c>
      <c r="K26" s="83">
        <v>33</v>
      </c>
      <c r="L26" s="83">
        <v>30</v>
      </c>
      <c r="M26" s="83">
        <v>27</v>
      </c>
      <c r="N26" s="83">
        <v>26</v>
      </c>
      <c r="O26" s="83">
        <v>24</v>
      </c>
      <c r="P26" s="83">
        <v>23</v>
      </c>
      <c r="Q26" s="83">
        <v>21</v>
      </c>
      <c r="R26" s="83">
        <v>20</v>
      </c>
      <c r="S26" s="83">
        <v>19</v>
      </c>
      <c r="T26" s="83">
        <v>18</v>
      </c>
      <c r="U26" s="83">
        <v>17</v>
      </c>
      <c r="V26" s="84">
        <v>17</v>
      </c>
    </row>
    <row r="27" spans="2:22" x14ac:dyDescent="0.2">
      <c r="B27" s="101">
        <v>1.29</v>
      </c>
      <c r="C27" s="102">
        <v>124</v>
      </c>
      <c r="D27" s="102">
        <v>91</v>
      </c>
      <c r="E27" s="102">
        <v>72</v>
      </c>
      <c r="F27" s="102">
        <v>63</v>
      </c>
      <c r="G27" s="102">
        <v>56</v>
      </c>
      <c r="H27" s="102">
        <v>49</v>
      </c>
      <c r="I27" s="102">
        <v>43</v>
      </c>
      <c r="J27" s="102">
        <v>40</v>
      </c>
      <c r="K27" s="102">
        <v>37</v>
      </c>
      <c r="L27" s="102">
        <v>33</v>
      </c>
      <c r="M27" s="102">
        <v>30</v>
      </c>
      <c r="N27" s="102">
        <v>29</v>
      </c>
      <c r="O27" s="102">
        <v>27</v>
      </c>
      <c r="P27" s="102">
        <v>25</v>
      </c>
      <c r="Q27" s="102">
        <v>24</v>
      </c>
      <c r="R27" s="102">
        <v>23</v>
      </c>
      <c r="S27" s="102">
        <v>22</v>
      </c>
      <c r="T27" s="102">
        <v>20</v>
      </c>
      <c r="U27" s="102">
        <v>19</v>
      </c>
      <c r="V27" s="103">
        <v>19</v>
      </c>
    </row>
    <row r="28" spans="2:22" x14ac:dyDescent="0.2">
      <c r="B28" s="110">
        <v>1.33</v>
      </c>
      <c r="C28" s="83">
        <v>139</v>
      </c>
      <c r="D28" s="83">
        <v>101</v>
      </c>
      <c r="E28" s="83">
        <v>79</v>
      </c>
      <c r="F28" s="83">
        <v>70</v>
      </c>
      <c r="G28" s="83">
        <v>62</v>
      </c>
      <c r="H28" s="83">
        <v>53</v>
      </c>
      <c r="I28" s="83">
        <v>47</v>
      </c>
      <c r="J28" s="83">
        <v>43</v>
      </c>
      <c r="K28" s="83">
        <v>40</v>
      </c>
      <c r="L28" s="83">
        <v>36</v>
      </c>
      <c r="M28" s="83">
        <v>33</v>
      </c>
      <c r="N28" s="83">
        <v>31</v>
      </c>
      <c r="O28" s="83">
        <v>30</v>
      </c>
      <c r="P28" s="83">
        <v>28</v>
      </c>
      <c r="Q28" s="83">
        <v>26</v>
      </c>
      <c r="R28" s="83">
        <v>25</v>
      </c>
      <c r="S28" s="83">
        <v>24</v>
      </c>
      <c r="T28" s="83">
        <v>22</v>
      </c>
      <c r="U28" s="83">
        <v>21</v>
      </c>
      <c r="V28" s="84">
        <v>20</v>
      </c>
    </row>
    <row r="29" spans="2:22" x14ac:dyDescent="0.2">
      <c r="B29" s="101">
        <v>1.38</v>
      </c>
      <c r="C29" s="102">
        <v>160</v>
      </c>
      <c r="D29" s="102">
        <v>114</v>
      </c>
      <c r="E29" s="102">
        <v>89</v>
      </c>
      <c r="F29" s="102">
        <v>78</v>
      </c>
      <c r="G29" s="102">
        <v>69</v>
      </c>
      <c r="H29" s="102">
        <v>59</v>
      </c>
      <c r="I29" s="102">
        <v>52</v>
      </c>
      <c r="J29" s="102">
        <v>48</v>
      </c>
      <c r="K29" s="102">
        <v>44</v>
      </c>
      <c r="L29" s="102">
        <v>40</v>
      </c>
      <c r="M29" s="102">
        <v>37</v>
      </c>
      <c r="N29" s="102">
        <v>35</v>
      </c>
      <c r="O29" s="102">
        <v>33</v>
      </c>
      <c r="P29" s="102">
        <v>30</v>
      </c>
      <c r="Q29" s="102">
        <v>28</v>
      </c>
      <c r="R29" s="102">
        <v>27</v>
      </c>
      <c r="S29" s="102">
        <v>26</v>
      </c>
      <c r="T29" s="102">
        <v>24</v>
      </c>
      <c r="U29" s="102">
        <v>23</v>
      </c>
      <c r="V29" s="103">
        <v>22</v>
      </c>
    </row>
    <row r="30" spans="2:22" x14ac:dyDescent="0.2">
      <c r="B30" s="110">
        <v>1.42</v>
      </c>
      <c r="C30" s="83">
        <v>180</v>
      </c>
      <c r="D30" s="83">
        <v>126</v>
      </c>
      <c r="E30" s="83">
        <v>97</v>
      </c>
      <c r="F30" s="83">
        <v>85</v>
      </c>
      <c r="G30" s="83">
        <v>75</v>
      </c>
      <c r="H30" s="83">
        <v>64</v>
      </c>
      <c r="I30" s="83">
        <v>56</v>
      </c>
      <c r="J30" s="83">
        <v>52</v>
      </c>
      <c r="K30" s="83">
        <v>48</v>
      </c>
      <c r="L30" s="83">
        <v>43</v>
      </c>
      <c r="M30" s="83">
        <v>39</v>
      </c>
      <c r="N30" s="83">
        <v>37</v>
      </c>
      <c r="O30" s="83">
        <v>35</v>
      </c>
      <c r="P30" s="83">
        <v>33</v>
      </c>
      <c r="Q30" s="83">
        <v>30</v>
      </c>
      <c r="R30" s="83">
        <v>29</v>
      </c>
      <c r="S30" s="83">
        <v>28</v>
      </c>
      <c r="T30" s="83">
        <v>26</v>
      </c>
      <c r="U30" s="83">
        <v>25</v>
      </c>
      <c r="V30" s="84">
        <v>24</v>
      </c>
    </row>
    <row r="31" spans="2:22" ht="13.5" thickBot="1" x14ac:dyDescent="0.25">
      <c r="B31" s="104">
        <v>1.45</v>
      </c>
      <c r="C31" s="105">
        <v>196</v>
      </c>
      <c r="D31" s="105">
        <v>138</v>
      </c>
      <c r="E31" s="105">
        <v>104</v>
      </c>
      <c r="F31" s="105">
        <v>90</v>
      </c>
      <c r="G31" s="105">
        <v>80</v>
      </c>
      <c r="H31" s="105">
        <v>68</v>
      </c>
      <c r="I31" s="105">
        <v>59</v>
      </c>
      <c r="J31" s="105">
        <v>55</v>
      </c>
      <c r="K31" s="105">
        <v>51</v>
      </c>
      <c r="L31" s="105">
        <v>46</v>
      </c>
      <c r="M31" s="105">
        <v>42</v>
      </c>
      <c r="N31" s="105">
        <v>39</v>
      </c>
      <c r="O31" s="105">
        <v>37</v>
      </c>
      <c r="P31" s="105">
        <v>34</v>
      </c>
      <c r="Q31" s="105">
        <v>32</v>
      </c>
      <c r="R31" s="105">
        <v>31</v>
      </c>
      <c r="S31" s="105">
        <v>29</v>
      </c>
      <c r="T31" s="105">
        <v>28</v>
      </c>
      <c r="U31" s="105">
        <v>26</v>
      </c>
      <c r="V31" s="106">
        <v>25</v>
      </c>
    </row>
    <row r="32" spans="2:22" ht="13.5" thickTop="1" x14ac:dyDescent="0.2"/>
  </sheetData>
  <customSheetViews>
    <customSheetView guid="{36B51A6A-3DA4-11D6-9942-000000000000}" showGridLines="0" showRowCol="0" showRuler="0">
      <selection activeCell="B2" sqref="B2:I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2">
    <mergeCell ref="B2:I4"/>
    <mergeCell ref="F6:G6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B2:Q27"/>
  <sheetViews>
    <sheetView showGridLines="0" workbookViewId="0">
      <selection activeCell="B2" sqref="B2:I4"/>
    </sheetView>
  </sheetViews>
  <sheetFormatPr baseColWidth="10" defaultRowHeight="12.75" x14ac:dyDescent="0.2"/>
  <cols>
    <col min="1" max="17" width="5.7109375" customWidth="1"/>
  </cols>
  <sheetData>
    <row r="2" spans="2:17" x14ac:dyDescent="0.2">
      <c r="B2" s="275" t="s">
        <v>87</v>
      </c>
      <c r="C2" s="275"/>
      <c r="D2" s="275"/>
      <c r="E2" s="275"/>
      <c r="F2" s="275"/>
      <c r="G2" s="275"/>
      <c r="H2" s="275"/>
      <c r="I2" s="275"/>
    </row>
    <row r="3" spans="2:17" x14ac:dyDescent="0.2">
      <c r="B3" s="275"/>
      <c r="C3" s="275"/>
      <c r="D3" s="275"/>
      <c r="E3" s="275"/>
      <c r="F3" s="275"/>
      <c r="G3" s="275"/>
      <c r="H3" s="275"/>
      <c r="I3" s="275"/>
    </row>
    <row r="4" spans="2:17" x14ac:dyDescent="0.2">
      <c r="B4" s="275"/>
      <c r="C4" s="275"/>
      <c r="D4" s="275"/>
      <c r="E4" s="275"/>
      <c r="F4" s="275"/>
      <c r="G4" s="275"/>
      <c r="H4" s="275"/>
      <c r="I4" s="275"/>
    </row>
    <row r="6" spans="2:17" x14ac:dyDescent="0.2">
      <c r="B6" t="s">
        <v>39</v>
      </c>
    </row>
    <row r="7" spans="2:17" x14ac:dyDescent="0.2">
      <c r="B7" t="s">
        <v>40</v>
      </c>
    </row>
    <row r="9" spans="2:17" ht="13.5" thickBot="1" x14ac:dyDescent="0.25">
      <c r="B9" t="s">
        <v>41</v>
      </c>
    </row>
    <row r="10" spans="2:17" ht="14.25" thickTop="1" thickBot="1" x14ac:dyDescent="0.25">
      <c r="B10" s="82"/>
      <c r="C10" s="125" t="s">
        <v>89</v>
      </c>
      <c r="D10" s="126" t="s">
        <v>42</v>
      </c>
      <c r="E10" s="126" t="s">
        <v>90</v>
      </c>
      <c r="F10" s="126" t="s">
        <v>43</v>
      </c>
      <c r="G10" s="126" t="s">
        <v>44</v>
      </c>
      <c r="H10" s="126" t="s">
        <v>33</v>
      </c>
      <c r="I10" s="126" t="s">
        <v>45</v>
      </c>
      <c r="J10" s="126" t="s">
        <v>46</v>
      </c>
      <c r="K10" s="126" t="s">
        <v>47</v>
      </c>
      <c r="L10" s="126" t="s">
        <v>34</v>
      </c>
      <c r="M10" s="126" t="s">
        <v>48</v>
      </c>
      <c r="N10" s="126" t="s">
        <v>49</v>
      </c>
      <c r="O10" s="126" t="s">
        <v>50</v>
      </c>
      <c r="P10" s="126" t="s">
        <v>35</v>
      </c>
      <c r="Q10" s="127"/>
    </row>
    <row r="11" spans="2:17" ht="13.5" thickTop="1" x14ac:dyDescent="0.2">
      <c r="B11" s="128" t="s">
        <v>3</v>
      </c>
      <c r="C11" s="75">
        <v>0.84</v>
      </c>
      <c r="D11" s="75">
        <v>0.8</v>
      </c>
      <c r="E11" s="75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2:17" x14ac:dyDescent="0.2">
      <c r="B12" s="93" t="s">
        <v>4</v>
      </c>
      <c r="C12" s="129">
        <v>0.89</v>
      </c>
      <c r="D12" s="129">
        <v>0.85</v>
      </c>
      <c r="E12" s="129">
        <v>0.82</v>
      </c>
      <c r="F12" s="129">
        <v>0.79</v>
      </c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7"/>
    </row>
    <row r="13" spans="2:17" x14ac:dyDescent="0.2">
      <c r="B13" s="92" t="s">
        <v>5</v>
      </c>
      <c r="C13" s="75">
        <v>0.93</v>
      </c>
      <c r="D13" s="75">
        <v>0.89</v>
      </c>
      <c r="E13" s="75">
        <v>0.85</v>
      </c>
      <c r="F13" s="75">
        <v>0.82</v>
      </c>
      <c r="G13" s="75">
        <v>0.79</v>
      </c>
      <c r="H13" s="78"/>
      <c r="I13" s="79"/>
      <c r="J13" s="79"/>
      <c r="K13" s="79"/>
      <c r="L13" s="79"/>
      <c r="M13" s="79"/>
      <c r="N13" s="79"/>
      <c r="O13" s="79"/>
      <c r="P13" s="79"/>
      <c r="Q13" s="77"/>
    </row>
    <row r="14" spans="2:17" x14ac:dyDescent="0.2">
      <c r="B14" s="93" t="s">
        <v>6</v>
      </c>
      <c r="C14" s="129">
        <v>0.98</v>
      </c>
      <c r="D14" s="129">
        <v>0.94</v>
      </c>
      <c r="E14" s="129">
        <v>0.9</v>
      </c>
      <c r="F14" s="129">
        <v>0.86</v>
      </c>
      <c r="G14" s="129">
        <v>0.82</v>
      </c>
      <c r="H14" s="129">
        <v>0.8</v>
      </c>
      <c r="I14" s="78"/>
      <c r="J14" s="79"/>
      <c r="K14" s="79"/>
      <c r="L14" s="79"/>
      <c r="M14" s="79"/>
      <c r="N14" s="79"/>
      <c r="O14" s="79"/>
      <c r="P14" s="79"/>
      <c r="Q14" s="77"/>
    </row>
    <row r="15" spans="2:17" x14ac:dyDescent="0.2">
      <c r="B15" s="92" t="s">
        <v>7</v>
      </c>
      <c r="C15" s="75">
        <v>1.02</v>
      </c>
      <c r="D15" s="75">
        <v>0.98</v>
      </c>
      <c r="E15" s="75">
        <v>0.94</v>
      </c>
      <c r="F15" s="75">
        <v>0.9</v>
      </c>
      <c r="G15" s="75">
        <v>0.86</v>
      </c>
      <c r="H15" s="75">
        <v>0.82</v>
      </c>
      <c r="I15" s="75">
        <v>0.8</v>
      </c>
      <c r="J15" s="78"/>
      <c r="K15" s="79"/>
      <c r="L15" s="79"/>
      <c r="M15" s="79"/>
      <c r="N15" s="79"/>
      <c r="O15" s="79"/>
      <c r="P15" s="79"/>
      <c r="Q15" s="77"/>
    </row>
    <row r="16" spans="2:17" x14ac:dyDescent="0.2">
      <c r="B16" s="93" t="s">
        <v>8</v>
      </c>
      <c r="C16" s="129">
        <v>1.07</v>
      </c>
      <c r="D16" s="129">
        <v>1.02</v>
      </c>
      <c r="E16" s="129">
        <v>0.98</v>
      </c>
      <c r="F16" s="129">
        <v>0.94</v>
      </c>
      <c r="G16" s="129">
        <v>0.9</v>
      </c>
      <c r="H16" s="129">
        <v>0.86</v>
      </c>
      <c r="I16" s="129">
        <v>0.82</v>
      </c>
      <c r="J16" s="129">
        <v>0.8</v>
      </c>
      <c r="K16" s="78"/>
      <c r="L16" s="79"/>
      <c r="M16" s="79"/>
      <c r="N16" s="79"/>
      <c r="O16" s="79"/>
      <c r="P16" s="79"/>
      <c r="Q16" s="77"/>
    </row>
    <row r="17" spans="2:17" x14ac:dyDescent="0.2">
      <c r="B17" s="92" t="s">
        <v>9</v>
      </c>
      <c r="C17" s="75">
        <v>1.1100000000000001</v>
      </c>
      <c r="D17" s="75">
        <v>1.06</v>
      </c>
      <c r="E17" s="75">
        <v>1.02</v>
      </c>
      <c r="F17" s="75">
        <v>0.97</v>
      </c>
      <c r="G17" s="75">
        <v>0.93</v>
      </c>
      <c r="H17" s="75">
        <v>0.9</v>
      </c>
      <c r="I17" s="75">
        <v>0.86</v>
      </c>
      <c r="J17" s="75">
        <v>0.82</v>
      </c>
      <c r="K17" s="75">
        <v>0.8</v>
      </c>
      <c r="L17" s="78"/>
      <c r="M17" s="79"/>
      <c r="N17" s="79"/>
      <c r="O17" s="79"/>
      <c r="P17" s="79"/>
      <c r="Q17" s="77"/>
    </row>
    <row r="18" spans="2:17" x14ac:dyDescent="0.2">
      <c r="B18" s="93" t="s">
        <v>10</v>
      </c>
      <c r="C18" s="129">
        <v>1.1599999999999999</v>
      </c>
      <c r="D18" s="129">
        <v>1.1100000000000001</v>
      </c>
      <c r="E18" s="129">
        <v>1.06</v>
      </c>
      <c r="F18" s="129">
        <v>1.02</v>
      </c>
      <c r="G18" s="129">
        <v>0.97</v>
      </c>
      <c r="H18" s="129">
        <v>0.93</v>
      </c>
      <c r="I18" s="129">
        <v>0.89</v>
      </c>
      <c r="J18" s="129">
        <v>0.86</v>
      </c>
      <c r="K18" s="129">
        <v>0.82</v>
      </c>
      <c r="L18" s="129">
        <v>0.8</v>
      </c>
      <c r="M18" s="78"/>
      <c r="N18" s="79"/>
      <c r="O18" s="79"/>
      <c r="P18" s="79"/>
      <c r="Q18" s="77"/>
    </row>
    <row r="19" spans="2:17" x14ac:dyDescent="0.2">
      <c r="B19" s="92" t="s">
        <v>11</v>
      </c>
      <c r="C19" s="75">
        <v>1.2</v>
      </c>
      <c r="D19" s="75">
        <v>1.1499999999999999</v>
      </c>
      <c r="E19" s="75">
        <v>1.1000000000000001</v>
      </c>
      <c r="F19" s="75">
        <v>1.05</v>
      </c>
      <c r="G19" s="75">
        <v>1.01</v>
      </c>
      <c r="H19" s="75">
        <v>0.97</v>
      </c>
      <c r="I19" s="75">
        <v>0.93</v>
      </c>
      <c r="J19" s="75">
        <v>0.89</v>
      </c>
      <c r="K19" s="75">
        <v>0.85</v>
      </c>
      <c r="L19" s="75">
        <v>0.81</v>
      </c>
      <c r="M19" s="75">
        <v>0.8</v>
      </c>
      <c r="N19" s="78"/>
      <c r="O19" s="79"/>
      <c r="P19" s="79"/>
      <c r="Q19" s="77"/>
    </row>
    <row r="20" spans="2:17" x14ac:dyDescent="0.2">
      <c r="B20" s="93" t="s">
        <v>12</v>
      </c>
      <c r="C20" s="129">
        <v>1.24</v>
      </c>
      <c r="D20" s="129">
        <v>1.19</v>
      </c>
      <c r="E20" s="129">
        <v>1.1399999999999999</v>
      </c>
      <c r="F20" s="129">
        <v>1.0900000000000001</v>
      </c>
      <c r="G20" s="129">
        <v>1.04</v>
      </c>
      <c r="H20" s="129">
        <v>1</v>
      </c>
      <c r="I20" s="129">
        <v>0.96</v>
      </c>
      <c r="J20" s="129">
        <v>0.92</v>
      </c>
      <c r="K20" s="129">
        <v>0.89</v>
      </c>
      <c r="L20" s="129">
        <v>0.86</v>
      </c>
      <c r="M20" s="129">
        <v>0.81</v>
      </c>
      <c r="N20" s="129">
        <v>0.79</v>
      </c>
      <c r="O20" s="79"/>
      <c r="P20" s="79"/>
      <c r="Q20" s="77"/>
    </row>
    <row r="21" spans="2:17" x14ac:dyDescent="0.2">
      <c r="B21" s="92" t="s">
        <v>13</v>
      </c>
      <c r="C21" s="75">
        <v>1.29</v>
      </c>
      <c r="D21" s="75">
        <v>1.24</v>
      </c>
      <c r="E21" s="75">
        <v>1.18</v>
      </c>
      <c r="F21" s="75">
        <v>1.1299999999999999</v>
      </c>
      <c r="G21" s="75">
        <v>1.08</v>
      </c>
      <c r="H21" s="75">
        <v>1.04</v>
      </c>
      <c r="I21" s="75">
        <v>0.99</v>
      </c>
      <c r="J21" s="75">
        <v>0.95</v>
      </c>
      <c r="K21" s="75">
        <v>0.91</v>
      </c>
      <c r="L21" s="75">
        <v>0.87</v>
      </c>
      <c r="M21" s="75">
        <v>0.84</v>
      </c>
      <c r="N21" s="75">
        <v>0.8</v>
      </c>
      <c r="O21" s="78"/>
      <c r="P21" s="79"/>
      <c r="Q21" s="77"/>
    </row>
    <row r="22" spans="2:17" x14ac:dyDescent="0.2">
      <c r="B22" s="93" t="s">
        <v>14</v>
      </c>
      <c r="C22" s="129">
        <v>1.33</v>
      </c>
      <c r="D22" s="129">
        <v>1.27</v>
      </c>
      <c r="E22" s="129">
        <v>1.22</v>
      </c>
      <c r="F22" s="129">
        <v>1.17</v>
      </c>
      <c r="G22" s="129">
        <v>1.1200000000000001</v>
      </c>
      <c r="H22" s="129">
        <v>1.07</v>
      </c>
      <c r="I22" s="129">
        <v>1.03</v>
      </c>
      <c r="J22" s="129">
        <v>0.99</v>
      </c>
      <c r="K22" s="129">
        <v>0.94</v>
      </c>
      <c r="L22" s="129">
        <v>0.91</v>
      </c>
      <c r="M22" s="129">
        <v>0.86</v>
      </c>
      <c r="N22" s="129">
        <v>0.83</v>
      </c>
      <c r="O22" s="129">
        <v>0.79</v>
      </c>
      <c r="P22" s="78"/>
      <c r="Q22" s="77"/>
    </row>
    <row r="23" spans="2:17" x14ac:dyDescent="0.2">
      <c r="B23" s="92" t="s">
        <v>15</v>
      </c>
      <c r="C23" s="75">
        <v>1.38</v>
      </c>
      <c r="D23" s="75">
        <v>1.32</v>
      </c>
      <c r="E23" s="75">
        <v>1.27</v>
      </c>
      <c r="F23" s="75">
        <v>1.21</v>
      </c>
      <c r="G23" s="75">
        <v>1.1599999999999999</v>
      </c>
      <c r="H23" s="75">
        <v>1.1100000000000001</v>
      </c>
      <c r="I23" s="75">
        <v>1.06</v>
      </c>
      <c r="J23" s="75">
        <v>1.02</v>
      </c>
      <c r="K23" s="75">
        <v>0.98</v>
      </c>
      <c r="L23" s="75">
        <v>0.93</v>
      </c>
      <c r="M23" s="75">
        <v>0.89</v>
      </c>
      <c r="N23" s="75">
        <v>0.86</v>
      </c>
      <c r="O23" s="75">
        <v>0.82</v>
      </c>
      <c r="P23" s="75">
        <v>0.79</v>
      </c>
      <c r="Q23" s="80"/>
    </row>
    <row r="24" spans="2:17" x14ac:dyDescent="0.2">
      <c r="B24" s="93" t="s">
        <v>16</v>
      </c>
      <c r="C24" s="129">
        <v>1.42</v>
      </c>
      <c r="D24" s="129">
        <v>1.36</v>
      </c>
      <c r="E24" s="129">
        <v>1.3</v>
      </c>
      <c r="F24" s="129">
        <v>1.25</v>
      </c>
      <c r="G24" s="129">
        <v>1.19</v>
      </c>
      <c r="H24" s="129">
        <v>1.1399999999999999</v>
      </c>
      <c r="I24" s="129">
        <v>1.0900000000000001</v>
      </c>
      <c r="J24" s="129">
        <v>1.05</v>
      </c>
      <c r="K24" s="129">
        <v>1</v>
      </c>
      <c r="L24" s="129">
        <v>0.96</v>
      </c>
      <c r="M24" s="129">
        <v>0.92</v>
      </c>
      <c r="N24" s="129">
        <v>0.88</v>
      </c>
      <c r="O24" s="129">
        <v>0.84</v>
      </c>
      <c r="P24" s="129">
        <v>0.81</v>
      </c>
      <c r="Q24" s="130">
        <v>0.79</v>
      </c>
    </row>
    <row r="25" spans="2:17" x14ac:dyDescent="0.2">
      <c r="B25" s="92" t="s">
        <v>17</v>
      </c>
      <c r="C25" s="75">
        <v>1.47</v>
      </c>
      <c r="D25" s="75">
        <v>1.41</v>
      </c>
      <c r="E25" s="75">
        <v>1.35</v>
      </c>
      <c r="F25" s="75">
        <v>1.29</v>
      </c>
      <c r="G25" s="75">
        <v>1.24</v>
      </c>
      <c r="H25" s="75">
        <v>1.19</v>
      </c>
      <c r="I25" s="75">
        <v>1.1299999999999999</v>
      </c>
      <c r="J25" s="75">
        <v>1.0900000000000001</v>
      </c>
      <c r="K25" s="75">
        <v>1.04</v>
      </c>
      <c r="L25" s="75">
        <v>1</v>
      </c>
      <c r="M25" s="75">
        <v>0.95</v>
      </c>
      <c r="N25" s="75">
        <v>0.91</v>
      </c>
      <c r="O25" s="75">
        <v>0.88</v>
      </c>
      <c r="P25" s="75">
        <v>0.84</v>
      </c>
      <c r="Q25" s="81">
        <v>0.8</v>
      </c>
    </row>
    <row r="26" spans="2:17" ht="13.5" thickBot="1" x14ac:dyDescent="0.25">
      <c r="B26" s="96" t="s">
        <v>0</v>
      </c>
      <c r="C26" s="131">
        <v>1.51</v>
      </c>
      <c r="D26" s="131">
        <v>1.45</v>
      </c>
      <c r="E26" s="131">
        <v>1.38</v>
      </c>
      <c r="F26" s="131">
        <v>1.33</v>
      </c>
      <c r="G26" s="131">
        <v>1.27</v>
      </c>
      <c r="H26" s="131">
        <v>1.22</v>
      </c>
      <c r="I26" s="131">
        <v>1.1599999999999999</v>
      </c>
      <c r="J26" s="131">
        <v>1.1100000000000001</v>
      </c>
      <c r="K26" s="131">
        <v>1.07</v>
      </c>
      <c r="L26" s="131">
        <v>1.02</v>
      </c>
      <c r="M26" s="131">
        <v>0.98</v>
      </c>
      <c r="N26" s="131">
        <v>0.94</v>
      </c>
      <c r="O26" s="131">
        <v>0.9</v>
      </c>
      <c r="P26" s="131">
        <v>0.86</v>
      </c>
      <c r="Q26" s="132">
        <v>0.82</v>
      </c>
    </row>
    <row r="27" spans="2:17" ht="13.5" thickTop="1" x14ac:dyDescent="0.2"/>
  </sheetData>
  <customSheetViews>
    <customSheetView guid="{36B51A6A-3DA4-11D6-9942-000000000000}" showGridLines="0" showRowCol="0" showRuler="0">
      <selection activeCell="B2" sqref="B2:I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1">
    <mergeCell ref="B2:I4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B2:AA27"/>
  <sheetViews>
    <sheetView showGridLines="0" workbookViewId="0">
      <selection activeCell="B2" sqref="B2:H4"/>
    </sheetView>
  </sheetViews>
  <sheetFormatPr baseColWidth="10" defaultRowHeight="12.75" x14ac:dyDescent="0.2"/>
  <cols>
    <col min="1" max="1" width="5.7109375" customWidth="1"/>
    <col min="2" max="2" width="12.85546875" customWidth="1"/>
    <col min="3" max="27" width="5.7109375" customWidth="1"/>
  </cols>
  <sheetData>
    <row r="2" spans="2:27" x14ac:dyDescent="0.2">
      <c r="B2" s="275" t="s">
        <v>87</v>
      </c>
      <c r="C2" s="275"/>
      <c r="D2" s="275"/>
      <c r="E2" s="275"/>
      <c r="F2" s="275"/>
      <c r="G2" s="275"/>
      <c r="H2" s="275"/>
    </row>
    <row r="3" spans="2:27" x14ac:dyDescent="0.2">
      <c r="B3" s="275"/>
      <c r="C3" s="275"/>
      <c r="D3" s="275"/>
      <c r="E3" s="275"/>
      <c r="F3" s="275"/>
      <c r="G3" s="275"/>
      <c r="H3" s="275"/>
    </row>
    <row r="4" spans="2:27" x14ac:dyDescent="0.2">
      <c r="B4" s="275"/>
      <c r="C4" s="275"/>
      <c r="D4" s="275"/>
      <c r="E4" s="275"/>
      <c r="F4" s="275"/>
      <c r="G4" s="275"/>
      <c r="H4" s="275"/>
    </row>
    <row r="5" spans="2:27" x14ac:dyDescent="0.2">
      <c r="G5" s="1"/>
    </row>
    <row r="6" spans="2:27" ht="12.75" customHeight="1" x14ac:dyDescent="0.2">
      <c r="B6" s="1" t="s">
        <v>61</v>
      </c>
      <c r="C6" s="1" t="s">
        <v>22</v>
      </c>
      <c r="D6" s="1" t="s">
        <v>63</v>
      </c>
      <c r="E6" s="61" t="s">
        <v>62</v>
      </c>
      <c r="G6" s="1"/>
    </row>
    <row r="7" spans="2:27" ht="12.75" customHeight="1" x14ac:dyDescent="0.2">
      <c r="B7" s="1" t="str">
        <f>IF(Calculs!$D$11&lt;&gt;"",Calculs!$D$10,IF(Calculs!$E$11&lt;&gt;"",Calculs!$E$10,IF(Calculs!$F$11&lt;&gt;"",Calculs!$F$10,IF(Calculs!$G$11&lt;&gt;"",Calculs!$G$10,IF(Calculs!$H$11&lt;&gt;"",Calculs!$H$10,"Sans palier")))))</f>
        <v>Sans palier</v>
      </c>
      <c r="C7" s="19" t="str">
        <f>Calculs!$B$11</f>
        <v/>
      </c>
      <c r="D7" s="1">
        <f>MATCH($B$7,$B$14:$B$20,0)</f>
        <v>2</v>
      </c>
      <c r="E7" s="20" t="e">
        <f>HLOOKUP($C$7,$B$14:$AA$20,D7)/1440</f>
        <v>#N/A</v>
      </c>
      <c r="G7" s="1"/>
    </row>
    <row r="8" spans="2:27" ht="12.75" customHeight="1" x14ac:dyDescent="0.2">
      <c r="B8" s="1"/>
      <c r="C8" s="19"/>
      <c r="D8" s="1"/>
      <c r="E8" s="20"/>
      <c r="G8" s="1"/>
    </row>
    <row r="9" spans="2:27" x14ac:dyDescent="0.2">
      <c r="B9" s="1" t="s">
        <v>61</v>
      </c>
      <c r="C9" s="1" t="s">
        <v>22</v>
      </c>
      <c r="D9" s="1" t="s">
        <v>63</v>
      </c>
      <c r="E9" s="61" t="s">
        <v>62</v>
      </c>
    </row>
    <row r="10" spans="2:27" x14ac:dyDescent="0.2">
      <c r="B10" s="1" t="str">
        <f>IF(Calculs!$F$20&lt;&gt;"",Calculs!$F$19,IF(Calculs!$G$20&lt;&gt;"",Calculs!$G$19,IF(Calculs!$H$20&lt;&gt;"",Calculs!$H$19,IF(Calculs!$I$20&lt;&gt;"",Calculs!$I$19,IF(Calculs!$J$20&lt;&gt;"",Calculs!$J$19,"Sans palier")))))</f>
        <v>Sans palier</v>
      </c>
      <c r="C10" s="19" t="str">
        <f>Calculs!$B$20</f>
        <v/>
      </c>
      <c r="D10" s="1">
        <f>MATCH($B$10,$B$14:$B$20,0)</f>
        <v>2</v>
      </c>
      <c r="E10" s="20" t="e">
        <f>HLOOKUP($C$10,$B$14:$AA$20,D10)/1440</f>
        <v>#N/A</v>
      </c>
    </row>
    <row r="12" spans="2:27" x14ac:dyDescent="0.2">
      <c r="B12" t="s">
        <v>51</v>
      </c>
      <c r="C12" t="s">
        <v>52</v>
      </c>
    </row>
    <row r="13" spans="2:27" ht="13.5" thickBot="1" x14ac:dyDescent="0.25"/>
    <row r="14" spans="2:27" ht="13.5" thickTop="1" x14ac:dyDescent="0.2">
      <c r="B14" s="111" t="s">
        <v>61</v>
      </c>
      <c r="C14" s="112">
        <v>6</v>
      </c>
      <c r="D14" s="112">
        <v>8</v>
      </c>
      <c r="E14" s="112">
        <v>10</v>
      </c>
      <c r="F14" s="112">
        <v>12</v>
      </c>
      <c r="G14" s="112">
        <v>15</v>
      </c>
      <c r="H14" s="112">
        <v>18</v>
      </c>
      <c r="I14" s="112">
        <v>20</v>
      </c>
      <c r="J14" s="112">
        <v>22</v>
      </c>
      <c r="K14" s="112">
        <v>25</v>
      </c>
      <c r="L14" s="112">
        <v>28</v>
      </c>
      <c r="M14" s="112">
        <v>30</v>
      </c>
      <c r="N14" s="112">
        <v>32</v>
      </c>
      <c r="O14" s="112">
        <v>35</v>
      </c>
      <c r="P14" s="112">
        <v>38</v>
      </c>
      <c r="Q14" s="112">
        <v>40</v>
      </c>
      <c r="R14" s="112">
        <v>42</v>
      </c>
      <c r="S14" s="112">
        <v>45</v>
      </c>
      <c r="T14" s="112">
        <v>48</v>
      </c>
      <c r="U14" s="112">
        <v>50</v>
      </c>
      <c r="V14" s="112">
        <v>52</v>
      </c>
      <c r="W14" s="112">
        <v>55</v>
      </c>
      <c r="X14" s="112">
        <v>58</v>
      </c>
      <c r="Y14" s="112">
        <v>60</v>
      </c>
      <c r="Z14" s="112">
        <v>62</v>
      </c>
      <c r="AA14" s="113">
        <v>65</v>
      </c>
    </row>
    <row r="15" spans="2:27" x14ac:dyDescent="0.2">
      <c r="B15" s="114" t="s">
        <v>53</v>
      </c>
      <c r="C15" s="83">
        <v>1</v>
      </c>
      <c r="D15" s="83">
        <v>1</v>
      </c>
      <c r="E15" s="83">
        <v>1</v>
      </c>
      <c r="F15" s="83">
        <v>1</v>
      </c>
      <c r="G15" s="83">
        <v>1</v>
      </c>
      <c r="H15" s="83">
        <v>2</v>
      </c>
      <c r="I15" s="83">
        <v>2</v>
      </c>
      <c r="J15" s="83">
        <v>2</v>
      </c>
      <c r="K15" s="83">
        <v>2</v>
      </c>
      <c r="L15" s="83">
        <v>2</v>
      </c>
      <c r="M15" s="83">
        <v>2</v>
      </c>
      <c r="N15" s="83">
        <v>3</v>
      </c>
      <c r="O15" s="83">
        <v>3</v>
      </c>
      <c r="P15" s="83">
        <v>3</v>
      </c>
      <c r="Q15" s="83">
        <v>3</v>
      </c>
      <c r="R15" s="83">
        <v>3</v>
      </c>
      <c r="S15" s="83">
        <v>3</v>
      </c>
      <c r="T15" s="83">
        <v>4</v>
      </c>
      <c r="U15" s="83">
        <v>4</v>
      </c>
      <c r="V15" s="83">
        <v>4</v>
      </c>
      <c r="W15" s="83">
        <v>4</v>
      </c>
      <c r="X15" s="83">
        <v>4</v>
      </c>
      <c r="Y15" s="83">
        <v>4</v>
      </c>
      <c r="Z15" s="83">
        <v>5</v>
      </c>
      <c r="AA15" s="84">
        <v>5</v>
      </c>
    </row>
    <row r="16" spans="2:27" x14ac:dyDescent="0.2">
      <c r="B16" s="117" t="s">
        <v>1</v>
      </c>
      <c r="C16" s="102">
        <v>1</v>
      </c>
      <c r="D16" s="102">
        <v>1</v>
      </c>
      <c r="E16" s="102">
        <v>1</v>
      </c>
      <c r="F16" s="102">
        <v>2</v>
      </c>
      <c r="G16" s="102">
        <v>2</v>
      </c>
      <c r="H16" s="102">
        <v>2</v>
      </c>
      <c r="I16" s="102">
        <v>2</v>
      </c>
      <c r="J16" s="102">
        <v>2</v>
      </c>
      <c r="K16" s="102">
        <v>2</v>
      </c>
      <c r="L16" s="102">
        <v>3</v>
      </c>
      <c r="M16" s="102">
        <v>3</v>
      </c>
      <c r="N16" s="102">
        <v>3</v>
      </c>
      <c r="O16" s="102">
        <v>3</v>
      </c>
      <c r="P16" s="102">
        <v>3</v>
      </c>
      <c r="Q16" s="102">
        <v>3</v>
      </c>
      <c r="R16" s="102">
        <v>4</v>
      </c>
      <c r="S16" s="102">
        <v>4</v>
      </c>
      <c r="T16" s="102">
        <v>4</v>
      </c>
      <c r="U16" s="102">
        <v>4</v>
      </c>
      <c r="V16" s="102">
        <v>4</v>
      </c>
      <c r="W16" s="102">
        <v>4</v>
      </c>
      <c r="X16" s="102">
        <v>5</v>
      </c>
      <c r="Y16" s="102">
        <v>5</v>
      </c>
      <c r="Z16" s="102">
        <v>5</v>
      </c>
      <c r="AA16" s="103">
        <v>5</v>
      </c>
    </row>
    <row r="17" spans="2:27" x14ac:dyDescent="0.2">
      <c r="B17" s="115" t="s">
        <v>2</v>
      </c>
      <c r="C17" s="85">
        <v>1</v>
      </c>
      <c r="D17" s="85">
        <v>2</v>
      </c>
      <c r="E17" s="83">
        <v>2</v>
      </c>
      <c r="F17" s="83">
        <v>2</v>
      </c>
      <c r="G17" s="83">
        <v>2</v>
      </c>
      <c r="H17" s="83">
        <v>2</v>
      </c>
      <c r="I17" s="83">
        <v>2</v>
      </c>
      <c r="J17" s="83">
        <v>3</v>
      </c>
      <c r="K17" s="83">
        <v>3</v>
      </c>
      <c r="L17" s="83">
        <v>3</v>
      </c>
      <c r="M17" s="83">
        <v>3</v>
      </c>
      <c r="N17" s="83">
        <v>3</v>
      </c>
      <c r="O17" s="83">
        <v>3</v>
      </c>
      <c r="P17" s="83">
        <v>4</v>
      </c>
      <c r="Q17" s="83">
        <v>4</v>
      </c>
      <c r="R17" s="83">
        <v>4</v>
      </c>
      <c r="S17" s="83">
        <v>4</v>
      </c>
      <c r="T17" s="83">
        <v>4</v>
      </c>
      <c r="U17" s="83">
        <v>4</v>
      </c>
      <c r="V17" s="83">
        <v>5</v>
      </c>
      <c r="W17" s="83">
        <v>5</v>
      </c>
      <c r="X17" s="83">
        <v>5</v>
      </c>
      <c r="Y17" s="83">
        <v>5</v>
      </c>
      <c r="Z17" s="83">
        <v>5</v>
      </c>
      <c r="AA17" s="84">
        <v>5</v>
      </c>
    </row>
    <row r="18" spans="2:27" x14ac:dyDescent="0.2">
      <c r="B18" s="118" t="s">
        <v>20</v>
      </c>
      <c r="C18" s="119"/>
      <c r="D18" s="120"/>
      <c r="E18" s="121">
        <v>2</v>
      </c>
      <c r="F18" s="102">
        <v>2</v>
      </c>
      <c r="G18" s="102">
        <v>2</v>
      </c>
      <c r="H18" s="102">
        <v>3</v>
      </c>
      <c r="I18" s="102">
        <v>3</v>
      </c>
      <c r="J18" s="102">
        <v>3</v>
      </c>
      <c r="K18" s="102">
        <v>3</v>
      </c>
      <c r="L18" s="102">
        <v>3</v>
      </c>
      <c r="M18" s="102">
        <v>3</v>
      </c>
      <c r="N18" s="102">
        <v>4</v>
      </c>
      <c r="O18" s="102">
        <v>4</v>
      </c>
      <c r="P18" s="102">
        <v>4</v>
      </c>
      <c r="Q18" s="102">
        <v>4</v>
      </c>
      <c r="R18" s="102">
        <v>4</v>
      </c>
      <c r="S18" s="102">
        <v>4</v>
      </c>
      <c r="T18" s="102">
        <v>5</v>
      </c>
      <c r="U18" s="102">
        <v>5</v>
      </c>
      <c r="V18" s="102">
        <v>5</v>
      </c>
      <c r="W18" s="102">
        <v>5</v>
      </c>
      <c r="X18" s="102">
        <v>5</v>
      </c>
      <c r="Y18" s="102">
        <v>5</v>
      </c>
      <c r="Z18" s="102">
        <v>6</v>
      </c>
      <c r="AA18" s="103">
        <v>6</v>
      </c>
    </row>
    <row r="19" spans="2:27" x14ac:dyDescent="0.2">
      <c r="B19" s="116" t="s">
        <v>29</v>
      </c>
      <c r="C19" s="88"/>
      <c r="D19" s="88"/>
      <c r="E19" s="86"/>
      <c r="F19" s="85">
        <v>2</v>
      </c>
      <c r="G19" s="83">
        <v>3</v>
      </c>
      <c r="H19" s="83">
        <v>3</v>
      </c>
      <c r="I19" s="83">
        <v>3</v>
      </c>
      <c r="J19" s="83">
        <v>3</v>
      </c>
      <c r="K19" s="83">
        <v>3</v>
      </c>
      <c r="L19" s="83">
        <v>4</v>
      </c>
      <c r="M19" s="83">
        <v>4</v>
      </c>
      <c r="N19" s="83">
        <v>4</v>
      </c>
      <c r="O19" s="83">
        <v>4</v>
      </c>
      <c r="P19" s="83">
        <v>4</v>
      </c>
      <c r="Q19" s="83">
        <v>4</v>
      </c>
      <c r="R19" s="83">
        <v>4</v>
      </c>
      <c r="S19" s="83">
        <v>5</v>
      </c>
      <c r="T19" s="83">
        <v>5</v>
      </c>
      <c r="U19" s="83">
        <v>5</v>
      </c>
      <c r="V19" s="83">
        <v>5</v>
      </c>
      <c r="W19" s="83">
        <v>5</v>
      </c>
      <c r="X19" s="83">
        <v>6</v>
      </c>
      <c r="Y19" s="83">
        <v>6</v>
      </c>
      <c r="Z19" s="83">
        <v>6</v>
      </c>
      <c r="AA19" s="84">
        <v>6</v>
      </c>
    </row>
    <row r="20" spans="2:27" ht="13.5" thickBot="1" x14ac:dyDescent="0.25">
      <c r="B20" s="122" t="s">
        <v>30</v>
      </c>
      <c r="C20" s="123"/>
      <c r="D20" s="123"/>
      <c r="E20" s="123"/>
      <c r="F20" s="124"/>
      <c r="G20" s="105">
        <v>3</v>
      </c>
      <c r="H20" s="105">
        <v>3</v>
      </c>
      <c r="I20" s="105">
        <v>3</v>
      </c>
      <c r="J20" s="105">
        <v>3</v>
      </c>
      <c r="K20" s="105">
        <v>4</v>
      </c>
      <c r="L20" s="105">
        <v>4</v>
      </c>
      <c r="M20" s="105">
        <v>4</v>
      </c>
      <c r="N20" s="105">
        <v>4</v>
      </c>
      <c r="O20" s="105">
        <v>4</v>
      </c>
      <c r="P20" s="105">
        <v>5</v>
      </c>
      <c r="Q20" s="105">
        <v>5</v>
      </c>
      <c r="R20" s="105">
        <v>5</v>
      </c>
      <c r="S20" s="105">
        <v>5</v>
      </c>
      <c r="T20" s="105">
        <v>5</v>
      </c>
      <c r="U20" s="105">
        <v>5</v>
      </c>
      <c r="V20" s="105">
        <v>5</v>
      </c>
      <c r="W20" s="105">
        <v>6</v>
      </c>
      <c r="X20" s="105">
        <v>6</v>
      </c>
      <c r="Y20" s="105">
        <v>6</v>
      </c>
      <c r="Z20" s="105">
        <v>6</v>
      </c>
      <c r="AA20" s="106">
        <v>6</v>
      </c>
    </row>
    <row r="21" spans="2:27" ht="13.5" thickTop="1" x14ac:dyDescent="0.2"/>
    <row r="26" spans="2:27" x14ac:dyDescent="0.2">
      <c r="J26" s="87"/>
    </row>
    <row r="27" spans="2:27" x14ac:dyDescent="0.2">
      <c r="J27" s="87"/>
    </row>
  </sheetData>
  <customSheetViews>
    <customSheetView guid="{36B51A6A-3DA4-11D6-9942-000000000000}" showGridLines="0" showRowCol="0" showRuler="0">
      <selection activeCell="B2" sqref="B2:H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1">
    <mergeCell ref="B2:H4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35</vt:i4>
      </vt:variant>
    </vt:vector>
  </HeadingPairs>
  <TitlesOfParts>
    <vt:vector size="36" baseType="lpstr">
      <vt:lpstr>Données</vt:lpstr>
      <vt:lpstr>_Dur1</vt:lpstr>
      <vt:lpstr>_Dur2</vt:lpstr>
      <vt:lpstr>_Nit1</vt:lpstr>
      <vt:lpstr>_Nit2</vt:lpstr>
      <vt:lpstr>Conso1</vt:lpstr>
      <vt:lpstr>Conso2</vt:lpstr>
      <vt:lpstr>DurC1</vt:lpstr>
      <vt:lpstr>DurC2</vt:lpstr>
      <vt:lpstr>HeureDeb1</vt:lpstr>
      <vt:lpstr>HeureDeb2</vt:lpstr>
      <vt:lpstr>HeureSortie1</vt:lpstr>
      <vt:lpstr>Intervalle</vt:lpstr>
      <vt:lpstr>Majoration</vt:lpstr>
      <vt:lpstr>Nitrox1</vt:lpstr>
      <vt:lpstr>Nitrox2</vt:lpstr>
      <vt:lpstr>Pres_Bloc_1</vt:lpstr>
      <vt:lpstr>Pres_Bloc_2</vt:lpstr>
      <vt:lpstr>Pres_Fin_1</vt:lpstr>
      <vt:lpstr>Pres_Fin_2</vt:lpstr>
      <vt:lpstr>pression</vt:lpstr>
      <vt:lpstr>ProEqui1</vt:lpstr>
      <vt:lpstr>ProEqui2</vt:lpstr>
      <vt:lpstr>Prof1</vt:lpstr>
      <vt:lpstr>Prof2</vt:lpstr>
      <vt:lpstr>ProfC1</vt:lpstr>
      <vt:lpstr>ProfC2</vt:lpstr>
      <vt:lpstr>ProfIni1</vt:lpstr>
      <vt:lpstr>ProfIni2</vt:lpstr>
      <vt:lpstr>ProMax1</vt:lpstr>
      <vt:lpstr>ProMax2</vt:lpstr>
      <vt:lpstr>TypePlongee</vt:lpstr>
      <vt:lpstr>Vol_Bloc_1</vt:lpstr>
      <vt:lpstr>Vol_Bloc_2</vt:lpstr>
      <vt:lpstr>volume</vt:lpstr>
      <vt:lpstr>'Table Paliers'!Zone_d_impression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de paliers</dc:title>
  <dc:creator>Christian FROELIGER</dc:creator>
  <dc:description>Réalisé avec les tables MN90._x000d_
Pression Partielle Maximum O2 = 1,6 bar_x000d_
Calculs réalisés pour des plongées réalisées au nieau de la mer._x000d_
Par sécurité, vérifiez manuellement les informations restituées._x000d_
Merci de signaler toute erreur à :_x000d_
http://www.cfrofro.fr.st</dc:description>
  <cp:lastModifiedBy>Christian Froeliger</cp:lastModifiedBy>
  <cp:lastPrinted>2016-01-31T21:03:15Z</cp:lastPrinted>
  <dcterms:created xsi:type="dcterms:W3CDTF">2001-11-14T16:11:55Z</dcterms:created>
  <dcterms:modified xsi:type="dcterms:W3CDTF">2020-12-30T20:03:54Z</dcterms:modified>
</cp:coreProperties>
</file>